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0" windowWidth="20490" windowHeight="7455"/>
  </bookViews>
  <sheets>
    <sheet name="CALCULADORA" sheetId="10" r:id="rId1"/>
  </sheets>
  <definedNames>
    <definedName name="_xlnm.Print_Area" localSheetId="0">CALCULADORA!$A$2:$J$25</definedName>
    <definedName name="VN" localSheetId="0">CALCULADORA!$G$11</definedName>
    <definedName name="VN">#REF!</definedName>
  </definedNames>
  <calcPr calcId="124519"/>
</workbook>
</file>

<file path=xl/calcChain.xml><?xml version="1.0" encoding="utf-8"?>
<calcChain xmlns="http://schemas.openxmlformats.org/spreadsheetml/2006/main">
  <c r="C14" i="10"/>
  <c r="E16"/>
  <c r="C13"/>
  <c r="C15" l="1"/>
  <c r="C16" s="1"/>
  <c r="D6" s="1"/>
  <c r="E15"/>
  <c r="E14"/>
  <c r="K16" l="1"/>
  <c r="G13"/>
  <c r="K13" l="1"/>
  <c r="D17"/>
  <c r="B15"/>
  <c r="B16" s="1"/>
  <c r="H13"/>
  <c r="F14" l="1"/>
  <c r="G14" s="1"/>
  <c r="E17"/>
  <c r="H14"/>
  <c r="F15" s="1"/>
  <c r="G15" s="1"/>
  <c r="K15"/>
  <c r="K14"/>
  <c r="H15" l="1"/>
  <c r="F16" l="1"/>
  <c r="G16" s="1"/>
  <c r="H16"/>
  <c r="F17" l="1"/>
  <c r="G5" l="1"/>
  <c r="G17"/>
  <c r="L14" l="1"/>
  <c r="L16"/>
  <c r="L15"/>
  <c r="L17" l="1"/>
  <c r="M14" s="1"/>
  <c r="M16" l="1"/>
  <c r="M15"/>
  <c r="M17" l="1"/>
  <c r="G8" s="1"/>
</calcChain>
</file>

<file path=xl/sharedStrings.xml><?xml version="1.0" encoding="utf-8"?>
<sst xmlns="http://schemas.openxmlformats.org/spreadsheetml/2006/main" count="27" uniqueCount="27">
  <si>
    <t>Días</t>
  </si>
  <si>
    <t>Valor actual</t>
  </si>
  <si>
    <t>Duration</t>
  </si>
  <si>
    <t>TOTAL</t>
  </si>
  <si>
    <t>USD</t>
  </si>
  <si>
    <t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las Obligaciones Negociables, el interesado deberá basarse en sus propios cálculos y evaluación de la información publicada en el Suplemento de Prospecto y en particular las consideraciones de riesgo para la inversión. Las fechas son estimativas y no consideran cambios por en fechas de pago por feriados y/u otras circunstancias.</t>
  </si>
  <si>
    <t>CONDICIONES DE EMISION</t>
  </si>
  <si>
    <t>FECHA DE PAGO</t>
  </si>
  <si>
    <t>INTERESES</t>
  </si>
  <si>
    <t>TOTAL FLUJO DE FONDOS</t>
  </si>
  <si>
    <t>SALDO DE CAPITAL</t>
  </si>
  <si>
    <t>VN A SUSCRIBIR</t>
  </si>
  <si>
    <r>
      <t xml:space="preserve">    </t>
    </r>
    <r>
      <rPr>
        <b/>
        <u/>
        <sz val="11"/>
        <rFont val="Calibri"/>
        <family val="2"/>
        <scheme val="minor"/>
      </rPr>
      <t>Instrucciones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</t>
    </r>
  </si>
  <si>
    <t>Fecha de vencimiento</t>
  </si>
  <si>
    <t>Monto a emitir hasta VN</t>
  </si>
  <si>
    <t>Moneda</t>
  </si>
  <si>
    <t>TIR efectiva anual</t>
  </si>
  <si>
    <t>Precio de emisión</t>
  </si>
  <si>
    <t>Maturity -en meses-</t>
  </si>
  <si>
    <t>Duration -en meses-</t>
  </si>
  <si>
    <t>AMORTIZACIÓN</t>
  </si>
  <si>
    <t>Fecha de liquidación</t>
  </si>
  <si>
    <t>1) Ingrese en la celda G4 la cantidad de títulos a suscribir.</t>
  </si>
  <si>
    <t>2) Ingrese en la celda D8 la tasa de corte.</t>
  </si>
  <si>
    <t>Obligaciones Negociables                                          BIOETANOL RIO CUARTO S.A. SERIE I</t>
  </si>
  <si>
    <t>AMORTIZACIÓN (%)</t>
  </si>
  <si>
    <t>Tasa a Licitar</t>
  </si>
</sst>
</file>

<file path=xl/styles.xml><?xml version="1.0" encoding="utf-8"?>
<styleSheet xmlns="http://schemas.openxmlformats.org/spreadsheetml/2006/main">
  <numFmts count="14">
    <numFmt numFmtId="5" formatCode="&quot;$&quot;\ #,##0;&quot;$&quot;\ \-#,##0"/>
    <numFmt numFmtId="43" formatCode="_ * #,##0.00_ ;_ * \-#,##0.00_ ;_ * &quot;-&quot;??_ ;_ @_ "/>
    <numFmt numFmtId="164" formatCode="_-* #,##0.00\ _P_t_s_-;\-* #,##0.00\ _P_t_s_-;_-* &quot;-&quot;??\ _P_t_s_-;_-@_-"/>
    <numFmt numFmtId="165" formatCode="0.0%"/>
    <numFmt numFmtId="166" formatCode="_ * #,##0_ ;_ * \-#,##0_ ;_ * &quot;-&quot;??_ ;_ @_ "/>
    <numFmt numFmtId="167" formatCode="0.000%"/>
    <numFmt numFmtId="168" formatCode="_-* #,##0\ _P_t_s_-;\-* #,##0\ _P_t_s_-;_-* &quot;-&quot;??\ _P_t_s_-;_-@_-"/>
    <numFmt numFmtId="169" formatCode="_-* #,##0.0000\ _P_t_s_-;\-* #,##0.0000\ _P_t_s_-;_-* &quot;-&quot;??\ _P_t_s_-;_-@_-"/>
    <numFmt numFmtId="170" formatCode="_-* #,##0.00\ [$€]_-;\-* #,##0.00\ [$€]_-;_-* &quot;-&quot;??\ [$€]_-;_-@_-"/>
    <numFmt numFmtId="171" formatCode="0.0000%"/>
    <numFmt numFmtId="172" formatCode="[$$-409]#,##0_ ;\-[$$-409]#,##0\ "/>
    <numFmt numFmtId="173" formatCode="[$-2C0A]d&quot; de &quot;mmmm&quot; de &quot;yyyy;@"/>
    <numFmt numFmtId="174" formatCode="[$USD]\ #,##0.00"/>
    <numFmt numFmtId="175" formatCode="d/m/yy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8A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4C4C"/>
        <bgColor indexed="8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1"/>
        <bgColor indexed="8"/>
      </patternFill>
    </fill>
    <fill>
      <patternFill patternType="solid">
        <fgColor rgb="FF92D05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5" borderId="0" xfId="0" applyFont="1" applyFill="1" applyAlignment="1">
      <alignment horizontal="left" vertical="center" indent="1"/>
    </xf>
    <xf numFmtId="17" fontId="4" fillId="5" borderId="0" xfId="0" applyNumberFormat="1" applyFont="1" applyFill="1" applyAlignment="1">
      <alignment horizontal="left" vertical="center" indent="1"/>
    </xf>
    <xf numFmtId="0" fontId="4" fillId="5" borderId="0" xfId="0" applyFont="1" applyFill="1" applyAlignment="1" applyProtection="1">
      <alignment horizontal="left" vertical="center" indent="1"/>
    </xf>
    <xf numFmtId="0" fontId="10" fillId="7" borderId="0" xfId="0" applyFont="1" applyFill="1" applyBorder="1" applyAlignment="1" applyProtection="1">
      <alignment horizontal="center" vertical="center"/>
    </xf>
    <xf numFmtId="9" fontId="10" fillId="7" borderId="0" xfId="6" applyFont="1" applyFill="1" applyBorder="1" applyAlignment="1" applyProtection="1">
      <alignment horizontal="center" vertical="center"/>
    </xf>
    <xf numFmtId="174" fontId="10" fillId="7" borderId="0" xfId="3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 indent="1"/>
    </xf>
    <xf numFmtId="0" fontId="4" fillId="3" borderId="0" xfId="0" applyFont="1" applyFill="1" applyBorder="1" applyAlignment="1" applyProtection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4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10" fontId="5" fillId="4" borderId="0" xfId="0" applyNumberFormat="1" applyFont="1" applyFill="1" applyBorder="1" applyAlignment="1">
      <alignment horizontal="left" vertical="center" indent="1"/>
    </xf>
    <xf numFmtId="0" fontId="6" fillId="3" borderId="0" xfId="0" applyFont="1" applyFill="1" applyBorder="1" applyAlignment="1" applyProtection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167" fontId="7" fillId="4" borderId="0" xfId="6" applyNumberFormat="1" applyFont="1" applyFill="1" applyBorder="1" applyAlignment="1">
      <alignment horizontal="left" vertical="center" indent="1"/>
    </xf>
    <xf numFmtId="17" fontId="4" fillId="3" borderId="0" xfId="0" applyNumberFormat="1" applyFont="1" applyFill="1" applyBorder="1" applyAlignment="1" applyProtection="1">
      <alignment horizontal="left" vertical="center" indent="1"/>
    </xf>
    <xf numFmtId="164" fontId="4" fillId="3" borderId="0" xfId="3" applyFont="1" applyFill="1" applyBorder="1" applyAlignment="1" applyProtection="1">
      <alignment horizontal="left" vertical="center" indent="1"/>
    </xf>
    <xf numFmtId="171" fontId="5" fillId="4" borderId="0" xfId="0" applyNumberFormat="1" applyFont="1" applyFill="1" applyBorder="1" applyAlignment="1">
      <alignment horizontal="left" vertical="center" indent="1"/>
    </xf>
    <xf numFmtId="165" fontId="4" fillId="3" borderId="0" xfId="6" applyNumberFormat="1" applyFont="1" applyFill="1" applyBorder="1" applyAlignment="1" applyProtection="1">
      <alignment horizontal="left" vertical="center" indent="1"/>
    </xf>
    <xf numFmtId="0" fontId="4" fillId="3" borderId="0" xfId="0" applyFont="1" applyFill="1" applyBorder="1" applyAlignment="1">
      <alignment horizontal="left" vertical="center" indent="1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4" fontId="4" fillId="3" borderId="0" xfId="0" applyNumberFormat="1" applyFont="1" applyFill="1" applyBorder="1" applyAlignment="1" applyProtection="1">
      <alignment horizontal="left" vertical="center" indent="1"/>
    </xf>
    <xf numFmtId="164" fontId="4" fillId="3" borderId="0" xfId="3" applyFont="1" applyFill="1" applyAlignment="1">
      <alignment horizontal="left" vertical="center" indent="1"/>
    </xf>
    <xf numFmtId="168" fontId="4" fillId="3" borderId="0" xfId="3" applyNumberFormat="1" applyFont="1" applyFill="1" applyAlignment="1">
      <alignment horizontal="left" vertical="center" indent="1"/>
    </xf>
    <xf numFmtId="43" fontId="4" fillId="3" borderId="0" xfId="0" applyNumberFormat="1" applyFont="1" applyFill="1" applyAlignment="1">
      <alignment horizontal="left" vertical="center" indent="1"/>
    </xf>
    <xf numFmtId="164" fontId="4" fillId="3" borderId="0" xfId="3" applyNumberFormat="1" applyFont="1" applyFill="1" applyAlignment="1">
      <alignment horizontal="left" vertical="center" indent="1"/>
    </xf>
    <xf numFmtId="168" fontId="5" fillId="3" borderId="1" xfId="3" applyNumberFormat="1" applyFont="1" applyFill="1" applyBorder="1" applyAlignment="1">
      <alignment horizontal="left" vertical="center" indent="1"/>
    </xf>
    <xf numFmtId="164" fontId="5" fillId="3" borderId="2" xfId="3" applyNumberFormat="1" applyFont="1" applyFill="1" applyBorder="1" applyAlignment="1">
      <alignment horizontal="left" vertical="center" indent="1"/>
    </xf>
    <xf numFmtId="9" fontId="5" fillId="3" borderId="0" xfId="6" applyFont="1" applyFill="1" applyBorder="1" applyAlignment="1" applyProtection="1">
      <alignment horizontal="left" vertical="center" indent="1"/>
    </xf>
    <xf numFmtId="5" fontId="5" fillId="3" borderId="0" xfId="3" applyNumberFormat="1" applyFont="1" applyFill="1" applyBorder="1" applyAlignment="1" applyProtection="1">
      <alignment horizontal="left" vertical="center" indent="1"/>
    </xf>
    <xf numFmtId="5" fontId="4" fillId="3" borderId="0" xfId="0" applyNumberFormat="1" applyFont="1" applyFill="1" applyBorder="1" applyAlignment="1" applyProtection="1">
      <alignment horizontal="left" vertical="center" indent="1"/>
    </xf>
    <xf numFmtId="168" fontId="5" fillId="3" borderId="0" xfId="3" applyNumberFormat="1" applyFont="1" applyFill="1" applyBorder="1" applyAlignment="1">
      <alignment horizontal="left" vertical="center" indent="1"/>
    </xf>
    <xf numFmtId="14" fontId="4" fillId="3" borderId="0" xfId="0" applyNumberFormat="1" applyFont="1" applyFill="1" applyAlignment="1" applyProtection="1">
      <alignment horizontal="left" vertical="center" indent="1"/>
    </xf>
    <xf numFmtId="166" fontId="5" fillId="3" borderId="0" xfId="0" applyNumberFormat="1" applyFont="1" applyFill="1" applyBorder="1" applyAlignment="1">
      <alignment horizontal="left" vertical="center" indent="1"/>
    </xf>
    <xf numFmtId="166" fontId="5" fillId="4" borderId="0" xfId="0" applyNumberFormat="1" applyFont="1" applyFill="1" applyBorder="1" applyAlignment="1">
      <alignment horizontal="left" vertical="center" indent="1"/>
    </xf>
    <xf numFmtId="14" fontId="4" fillId="3" borderId="0" xfId="0" applyNumberFormat="1" applyFont="1" applyFill="1" applyAlignment="1">
      <alignment horizontal="left" vertical="center" indent="1"/>
    </xf>
    <xf numFmtId="168" fontId="4" fillId="3" borderId="0" xfId="0" applyNumberFormat="1" applyFont="1" applyFill="1" applyAlignment="1">
      <alignment horizontal="left" vertical="center" indent="1"/>
    </xf>
    <xf numFmtId="17" fontId="4" fillId="3" borderId="0" xfId="0" applyNumberFormat="1" applyFont="1" applyFill="1" applyAlignment="1">
      <alignment horizontal="left" vertical="center" indent="1"/>
    </xf>
    <xf numFmtId="169" fontId="4" fillId="3" borderId="0" xfId="3" applyNumberFormat="1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9" fontId="4" fillId="3" borderId="0" xfId="6" applyFont="1" applyFill="1" applyAlignment="1">
      <alignment horizontal="left" vertical="center" indent="1"/>
    </xf>
    <xf numFmtId="164" fontId="5" fillId="3" borderId="0" xfId="0" applyNumberFormat="1" applyFont="1" applyFill="1" applyAlignment="1">
      <alignment horizontal="left" vertical="center" indent="1"/>
    </xf>
    <xf numFmtId="164" fontId="4" fillId="3" borderId="0" xfId="0" applyNumberFormat="1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164" fontId="5" fillId="3" borderId="0" xfId="3" applyFont="1" applyFill="1" applyAlignment="1">
      <alignment horizontal="left" vertical="center" indent="1"/>
    </xf>
    <xf numFmtId="0" fontId="10" fillId="9" borderId="0" xfId="0" applyFont="1" applyFill="1" applyBorder="1" applyAlignment="1" applyProtection="1">
      <alignment horizontal="left" vertical="center" indent="1"/>
    </xf>
    <xf numFmtId="174" fontId="10" fillId="9" borderId="0" xfId="4" applyNumberFormat="1" applyFont="1" applyFill="1" applyBorder="1" applyAlignment="1" applyProtection="1">
      <alignment horizontal="left" vertical="center" indent="1"/>
      <protection locked="0"/>
    </xf>
    <xf numFmtId="0" fontId="4" fillId="7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73" fontId="4" fillId="3" borderId="3" xfId="0" applyNumberFormat="1" applyFont="1" applyFill="1" applyBorder="1" applyAlignment="1" applyProtection="1">
      <alignment horizontal="left" vertical="center" indent="2"/>
    </xf>
    <xf numFmtId="0" fontId="4" fillId="3" borderId="3" xfId="0" applyFont="1" applyFill="1" applyBorder="1" applyAlignment="1" applyProtection="1">
      <alignment horizontal="center" vertical="center"/>
    </xf>
    <xf numFmtId="174" fontId="4" fillId="3" borderId="3" xfId="0" applyNumberFormat="1" applyFont="1" applyFill="1" applyBorder="1" applyAlignment="1" applyProtection="1">
      <alignment horizontal="center" vertical="center"/>
    </xf>
    <xf numFmtId="174" fontId="4" fillId="3" borderId="3" xfId="3" applyNumberFormat="1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 applyProtection="1">
      <alignment horizontal="center" vertical="center"/>
    </xf>
    <xf numFmtId="10" fontId="4" fillId="11" borderId="3" xfId="6" applyNumberFormat="1" applyFont="1" applyFill="1" applyBorder="1" applyAlignment="1" applyProtection="1">
      <alignment horizontal="center" vertical="center"/>
    </xf>
    <xf numFmtId="174" fontId="4" fillId="10" borderId="3" xfId="0" applyNumberFormat="1" applyFont="1" applyFill="1" applyBorder="1" applyAlignment="1" applyProtection="1">
      <alignment horizontal="center" vertical="center"/>
    </xf>
    <xf numFmtId="5" fontId="4" fillId="7" borderId="0" xfId="0" applyNumberFormat="1" applyFont="1" applyFill="1" applyBorder="1" applyAlignment="1" applyProtection="1">
      <alignment horizontal="center" vertical="center"/>
    </xf>
    <xf numFmtId="3" fontId="4" fillId="3" borderId="3" xfId="3" applyNumberFormat="1" applyFont="1" applyFill="1" applyBorder="1" applyAlignment="1" applyProtection="1">
      <alignment horizontal="center" vertical="center"/>
    </xf>
    <xf numFmtId="0" fontId="11" fillId="4" borderId="0" xfId="0" applyFont="1" applyFill="1"/>
    <xf numFmtId="10" fontId="5" fillId="4" borderId="3" xfId="6" applyNumberFormat="1" applyFont="1" applyFill="1" applyBorder="1" applyAlignment="1" applyProtection="1">
      <alignment horizontal="right" vertical="center"/>
    </xf>
    <xf numFmtId="9" fontId="5" fillId="3" borderId="3" xfId="0" applyNumberFormat="1" applyFont="1" applyFill="1" applyBorder="1" applyAlignment="1" applyProtection="1">
      <alignment horizontal="right" vertical="center"/>
    </xf>
    <xf numFmtId="166" fontId="5" fillId="3" borderId="3" xfId="0" applyNumberFormat="1" applyFont="1" applyFill="1" applyBorder="1" applyAlignment="1" applyProtection="1">
      <alignment horizontal="right" vertical="center"/>
    </xf>
    <xf numFmtId="43" fontId="5" fillId="3" borderId="3" xfId="0" applyNumberFormat="1" applyFont="1" applyFill="1" applyBorder="1" applyAlignment="1" applyProtection="1">
      <alignment horizontal="right" vertical="center"/>
    </xf>
    <xf numFmtId="175" fontId="4" fillId="4" borderId="3" xfId="0" applyNumberFormat="1" applyFont="1" applyFill="1" applyBorder="1" applyAlignment="1" applyProtection="1">
      <alignment horizontal="center" vertical="center"/>
    </xf>
    <xf numFmtId="175" fontId="4" fillId="3" borderId="3" xfId="0" applyNumberFormat="1" applyFont="1" applyFill="1" applyBorder="1" applyAlignment="1" applyProtection="1">
      <alignment horizontal="center" vertical="center"/>
    </xf>
    <xf numFmtId="10" fontId="4" fillId="8" borderId="3" xfId="3" applyNumberFormat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 wrapText="1"/>
    </xf>
    <xf numFmtId="17" fontId="4" fillId="3" borderId="0" xfId="0" applyNumberFormat="1" applyFont="1" applyFill="1" applyBorder="1" applyAlignment="1" applyProtection="1">
      <alignment horizontal="left" vertical="center" wrapText="1" indent="1"/>
    </xf>
    <xf numFmtId="0" fontId="12" fillId="7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9" fillId="6" borderId="0" xfId="0" applyFont="1" applyFill="1" applyBorder="1" applyAlignment="1" applyProtection="1">
      <alignment horizontal="center" vertical="center" wrapText="1"/>
    </xf>
  </cellXfs>
  <cellStyles count="8">
    <cellStyle name="=C:\WINNT\SYSTEM32\COMMAND.COM" xfId="1"/>
    <cellStyle name="Euro" xfId="2"/>
    <cellStyle name="Millares" xfId="3" builtinId="3"/>
    <cellStyle name="Millares 2" xfId="4"/>
    <cellStyle name="Normal" xfId="0" builtinId="0"/>
    <cellStyle name="Normal 3" xfId="5"/>
    <cellStyle name="Porcentual" xfId="6" builtinId="5"/>
    <cellStyle name="Porcentual 2" xfId="7"/>
  </cellStyles>
  <dxfs count="0"/>
  <tableStyles count="0" defaultTableStyle="TableStyleMedium9" defaultPivotStyle="PivotStyleLight16"/>
  <colors>
    <mruColors>
      <color rgb="FF92D051"/>
      <color rgb="FF96DC02"/>
      <color rgb="FF4C4C4C"/>
      <color rgb="FF959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227463</xdr:colOff>
      <xdr:row>0</xdr:row>
      <xdr:rowOff>37911</xdr:rowOff>
    </xdr:from>
    <xdr:to>
      <xdr:col>3</xdr:col>
      <xdr:colOff>325</xdr:colOff>
      <xdr:row>1</xdr:row>
      <xdr:rowOff>777165</xdr:rowOff>
    </xdr:to>
    <xdr:pic>
      <xdr:nvPicPr>
        <xdr:cNvPr id="4" name="8 Imagen">
          <a:extLst>
            <a:ext uri="{FF2B5EF4-FFF2-40B4-BE49-F238E27FC236}">
              <a16:creationId xmlns="" xmlns:a16="http://schemas.microsoft.com/office/drawing/2014/main" id="{B133CA53-26C6-4142-AF57-5178B6EC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63" y="37911"/>
          <a:ext cx="2748453" cy="92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zoomScaleNormal="134" workbookViewId="0">
      <selection activeCell="H7" sqref="H7"/>
    </sheetView>
  </sheetViews>
  <sheetFormatPr baseColWidth="10" defaultColWidth="11.42578125" defaultRowHeight="15" outlineLevelCol="1"/>
  <cols>
    <col min="1" max="1" width="3.140625" style="9" customWidth="1"/>
    <col min="2" max="2" width="3.7109375" style="9" customWidth="1"/>
    <col min="3" max="3" width="32.28515625" style="40" bestFit="1" customWidth="1"/>
    <col min="4" max="4" width="20.28515625" style="9" customWidth="1"/>
    <col min="5" max="5" width="19" style="9" customWidth="1"/>
    <col min="6" max="6" width="21.7109375" style="9" bestFit="1" customWidth="1"/>
    <col min="7" max="7" width="18.85546875" style="9" customWidth="1"/>
    <col min="8" max="8" width="16.28515625" style="9" bestFit="1" customWidth="1"/>
    <col min="9" max="9" width="13.7109375" style="9" customWidth="1"/>
    <col min="10" max="10" width="8" style="9" customWidth="1"/>
    <col min="11" max="11" width="13.42578125" style="9" hidden="1" customWidth="1" outlineLevel="1"/>
    <col min="12" max="12" width="17.42578125" style="9" hidden="1" customWidth="1" outlineLevel="1"/>
    <col min="13" max="13" width="20.28515625" style="9" hidden="1" customWidth="1" outlineLevel="1"/>
    <col min="14" max="14" width="3.85546875" style="9" customWidth="1" collapsed="1"/>
    <col min="15" max="16384" width="11.42578125" style="9"/>
  </cols>
  <sheetData>
    <row r="1" spans="1:14" s="1" customFormat="1">
      <c r="C1" s="2"/>
    </row>
    <row r="2" spans="1:14" s="1" customFormat="1" ht="62.1" customHeight="1">
      <c r="A2" s="3"/>
      <c r="B2" s="74"/>
      <c r="C2" s="74"/>
      <c r="D2" s="3"/>
      <c r="E2" s="75" t="s">
        <v>24</v>
      </c>
      <c r="F2" s="75"/>
      <c r="G2" s="75"/>
      <c r="H2" s="75"/>
      <c r="I2" s="75"/>
    </row>
    <row r="3" spans="1:14">
      <c r="A3" s="7"/>
      <c r="B3" s="8"/>
      <c r="C3" s="8"/>
      <c r="D3" s="8"/>
      <c r="E3" s="8"/>
      <c r="F3" s="8"/>
      <c r="G3" s="8"/>
      <c r="H3" s="8"/>
      <c r="I3" s="8"/>
      <c r="N3" s="10"/>
    </row>
    <row r="4" spans="1:14" ht="29.1" customHeight="1">
      <c r="A4" s="7"/>
      <c r="B4" s="8"/>
      <c r="C4" s="72" t="s">
        <v>6</v>
      </c>
      <c r="D4" s="72"/>
      <c r="E4" s="8"/>
      <c r="F4" s="48" t="s">
        <v>11</v>
      </c>
      <c r="G4" s="49">
        <v>1000000</v>
      </c>
      <c r="H4" s="8"/>
      <c r="I4" s="8"/>
      <c r="K4" s="11"/>
      <c r="L4" s="12"/>
      <c r="N4" s="10"/>
    </row>
    <row r="5" spans="1:14" ht="24.95" customHeight="1">
      <c r="A5" s="7"/>
      <c r="B5" s="8"/>
      <c r="C5" s="50" t="s">
        <v>21</v>
      </c>
      <c r="D5" s="67">
        <v>43553</v>
      </c>
      <c r="E5" s="8"/>
      <c r="F5" s="52" t="s">
        <v>16</v>
      </c>
      <c r="G5" s="63">
        <f>+XIRR(G13:G16,C13:C16)</f>
        <v>9.2016860842704759E-2</v>
      </c>
      <c r="H5" s="13"/>
      <c r="I5" s="8"/>
      <c r="K5" s="14"/>
      <c r="L5" s="15"/>
      <c r="N5" s="10"/>
    </row>
    <row r="6" spans="1:14" ht="24.95" customHeight="1">
      <c r="A6" s="7"/>
      <c r="B6" s="8"/>
      <c r="C6" s="50" t="s">
        <v>13</v>
      </c>
      <c r="D6" s="68">
        <f>+C16</f>
        <v>44103</v>
      </c>
      <c r="E6" s="16"/>
      <c r="F6" s="52" t="s">
        <v>17</v>
      </c>
      <c r="G6" s="64">
        <v>1</v>
      </c>
      <c r="H6" s="13"/>
      <c r="I6" s="8"/>
      <c r="K6" s="14"/>
      <c r="L6" s="15"/>
      <c r="N6" s="10"/>
    </row>
    <row r="7" spans="1:14" ht="24.95" customHeight="1">
      <c r="A7" s="7"/>
      <c r="B7" s="8"/>
      <c r="C7" s="50" t="s">
        <v>14</v>
      </c>
      <c r="D7" s="61">
        <v>1000000</v>
      </c>
      <c r="E7" s="17"/>
      <c r="F7" s="52" t="s">
        <v>18</v>
      </c>
      <c r="G7" s="65">
        <v>18</v>
      </c>
      <c r="H7" s="8"/>
      <c r="I7" s="8"/>
      <c r="K7" s="11"/>
      <c r="L7" s="18"/>
      <c r="N7" s="10"/>
    </row>
    <row r="8" spans="1:14" ht="24.95" customHeight="1">
      <c r="A8" s="7"/>
      <c r="B8" s="8"/>
      <c r="C8" s="51" t="s">
        <v>26</v>
      </c>
      <c r="D8" s="69">
        <v>0.09</v>
      </c>
      <c r="E8" s="8"/>
      <c r="F8" s="52" t="s">
        <v>19</v>
      </c>
      <c r="G8" s="66">
        <f>+M17/365*12</f>
        <v>14.542297317429973</v>
      </c>
      <c r="H8" s="19"/>
      <c r="I8" s="8"/>
      <c r="K8" s="11"/>
      <c r="L8" s="18"/>
      <c r="N8" s="10"/>
    </row>
    <row r="9" spans="1:14" ht="24.95" customHeight="1">
      <c r="A9" s="7"/>
      <c r="B9" s="8"/>
      <c r="C9" s="50" t="s">
        <v>15</v>
      </c>
      <c r="D9" s="54" t="s">
        <v>4</v>
      </c>
      <c r="E9" s="8"/>
      <c r="F9" s="20"/>
      <c r="G9" s="20"/>
      <c r="H9" s="8"/>
      <c r="I9" s="8"/>
      <c r="K9" s="11"/>
      <c r="L9" s="18"/>
      <c r="N9" s="10"/>
    </row>
    <row r="10" spans="1:14" ht="18.95" customHeight="1">
      <c r="A10" s="7"/>
      <c r="B10" s="8"/>
      <c r="C10" s="8"/>
      <c r="D10" s="8"/>
      <c r="E10" s="8"/>
      <c r="F10" s="8"/>
      <c r="G10" s="8"/>
      <c r="H10" s="8"/>
      <c r="I10" s="8"/>
      <c r="K10" s="11"/>
      <c r="L10" s="18"/>
      <c r="N10" s="10"/>
    </row>
    <row r="11" spans="1:14" ht="18.95" customHeight="1">
      <c r="A11" s="7"/>
      <c r="B11" s="8"/>
      <c r="C11" s="8"/>
      <c r="D11" s="8"/>
      <c r="E11" s="8"/>
      <c r="F11" s="8"/>
      <c r="G11" s="8"/>
      <c r="H11" s="8"/>
      <c r="I11" s="8"/>
      <c r="N11" s="10"/>
    </row>
    <row r="12" spans="1:14" ht="29.1" customHeight="1">
      <c r="A12" s="7"/>
      <c r="B12" s="8"/>
      <c r="C12" s="70" t="s">
        <v>7</v>
      </c>
      <c r="D12" s="70" t="s">
        <v>25</v>
      </c>
      <c r="E12" s="70" t="s">
        <v>20</v>
      </c>
      <c r="F12" s="70" t="s">
        <v>8</v>
      </c>
      <c r="G12" s="70" t="s">
        <v>9</v>
      </c>
      <c r="H12" s="70" t="s">
        <v>10</v>
      </c>
      <c r="I12" s="21"/>
      <c r="K12" s="22" t="s">
        <v>0</v>
      </c>
      <c r="L12" s="22" t="s">
        <v>1</v>
      </c>
      <c r="M12" s="23" t="s">
        <v>2</v>
      </c>
      <c r="N12" s="10"/>
    </row>
    <row r="13" spans="1:14" ht="26.1" customHeight="1">
      <c r="A13" s="7"/>
      <c r="B13" s="8">
        <v>0</v>
      </c>
      <c r="C13" s="53">
        <f>+D5</f>
        <v>43553</v>
      </c>
      <c r="D13" s="57"/>
      <c r="E13" s="55"/>
      <c r="F13" s="59"/>
      <c r="G13" s="56">
        <f>+G4*G6*-1</f>
        <v>-1000000</v>
      </c>
      <c r="H13" s="59">
        <f>+G4</f>
        <v>1000000</v>
      </c>
      <c r="I13" s="24"/>
      <c r="K13" s="25">
        <f>+B13</f>
        <v>0</v>
      </c>
      <c r="M13" s="26"/>
      <c r="N13" s="10"/>
    </row>
    <row r="14" spans="1:14" ht="26.1" customHeight="1">
      <c r="A14" s="7"/>
      <c r="B14" s="8">
        <v>1</v>
      </c>
      <c r="C14" s="53">
        <f>+EDATE(C13,6)</f>
        <v>43737</v>
      </c>
      <c r="D14" s="58"/>
      <c r="E14" s="56">
        <f>+D14*$G$4</f>
        <v>0</v>
      </c>
      <c r="F14" s="59">
        <f>+H13*$D$8/365*(C14-C13)</f>
        <v>45369.863013698632</v>
      </c>
      <c r="G14" s="56">
        <f>+F14+E14</f>
        <v>45369.863013698632</v>
      </c>
      <c r="H14" s="59">
        <f t="shared" ref="H14:H16" si="0">+H13-E14</f>
        <v>1000000</v>
      </c>
      <c r="I14" s="24"/>
      <c r="K14" s="26">
        <f t="shared" ref="K14:K16" si="1">+C14-$C$13</f>
        <v>184</v>
      </c>
      <c r="L14" s="27">
        <f>+G14/((1+$G$5)^(K14/365))</f>
        <v>43400.59556026935</v>
      </c>
      <c r="M14" s="28">
        <f>+L14/$L$17*K14</f>
        <v>7.9857096003073309</v>
      </c>
      <c r="N14" s="10"/>
    </row>
    <row r="15" spans="1:14" ht="26.1" customHeight="1">
      <c r="A15" s="7"/>
      <c r="B15" s="8">
        <f>+B14+1</f>
        <v>2</v>
      </c>
      <c r="C15" s="53">
        <f t="shared" ref="C14:C16" si="2">+EDATE(C14,6)</f>
        <v>43919</v>
      </c>
      <c r="D15" s="58">
        <v>0.5</v>
      </c>
      <c r="E15" s="56">
        <f>+D15*$G$4</f>
        <v>500000</v>
      </c>
      <c r="F15" s="59">
        <f t="shared" ref="F15:F16" si="3">+H14*$D$8/365*(C15-C14)</f>
        <v>44876.712328767127</v>
      </c>
      <c r="G15" s="56">
        <f>+F15+E15</f>
        <v>544876.71232876717</v>
      </c>
      <c r="H15" s="59">
        <f t="shared" si="0"/>
        <v>500000</v>
      </c>
      <c r="I15" s="24"/>
      <c r="K15" s="26">
        <f t="shared" si="1"/>
        <v>366</v>
      </c>
      <c r="L15" s="27">
        <f t="shared" ref="L15:L16" si="4">+G15/((1+$G$5)^(K15/365))</f>
        <v>498843.32457046094</v>
      </c>
      <c r="M15" s="28">
        <f>+L15/$L$17*K15</f>
        <v>182.57665718643725</v>
      </c>
      <c r="N15" s="10"/>
    </row>
    <row r="16" spans="1:14" ht="26.1" customHeight="1">
      <c r="A16" s="7"/>
      <c r="B16" s="8">
        <f t="shared" ref="B16" si="5">+B15+1</f>
        <v>3</v>
      </c>
      <c r="C16" s="53">
        <f t="shared" si="2"/>
        <v>44103</v>
      </c>
      <c r="D16" s="58">
        <v>0.5</v>
      </c>
      <c r="E16" s="56">
        <f>+D16*$G$4</f>
        <v>500000</v>
      </c>
      <c r="F16" s="59">
        <f t="shared" si="3"/>
        <v>22684.931506849316</v>
      </c>
      <c r="G16" s="56">
        <f>+F16+E16</f>
        <v>522684.9315068493</v>
      </c>
      <c r="H16" s="59">
        <f t="shared" si="0"/>
        <v>0</v>
      </c>
      <c r="I16" s="24"/>
      <c r="K16" s="26">
        <f t="shared" si="1"/>
        <v>550</v>
      </c>
      <c r="L16" s="27">
        <f t="shared" si="4"/>
        <v>457756.0777131971</v>
      </c>
      <c r="M16" s="28">
        <f>+L16/$L$17*K16</f>
        <v>251.76584328508383</v>
      </c>
      <c r="N16" s="10"/>
    </row>
    <row r="17" spans="1:14" ht="29.1" customHeight="1">
      <c r="A17" s="7"/>
      <c r="B17" s="8"/>
      <c r="C17" s="4" t="s">
        <v>3</v>
      </c>
      <c r="D17" s="5">
        <f>SUM(D13:D16)</f>
        <v>1</v>
      </c>
      <c r="E17" s="6">
        <f>SUM(E13:E16)</f>
        <v>1000000</v>
      </c>
      <c r="F17" s="6">
        <f>SUM(F13:F16)</f>
        <v>112931.50684931508</v>
      </c>
      <c r="G17" s="6">
        <f>SUM(G13:G16)</f>
        <v>112931.50684931508</v>
      </c>
      <c r="H17" s="60"/>
      <c r="I17" s="8"/>
      <c r="K17" s="26"/>
      <c r="L17" s="29">
        <f>SUM(L13:L16)</f>
        <v>999999.99784392735</v>
      </c>
      <c r="M17" s="30">
        <f>SUM(M13:M16)</f>
        <v>442.32821007182838</v>
      </c>
      <c r="N17" s="10"/>
    </row>
    <row r="18" spans="1:14" ht="14.25" customHeight="1">
      <c r="A18" s="7"/>
      <c r="B18" s="8"/>
      <c r="C18" s="17"/>
      <c r="D18" s="31"/>
      <c r="E18" s="32"/>
      <c r="F18" s="32"/>
      <c r="G18" s="32"/>
      <c r="H18" s="33"/>
      <c r="I18" s="8"/>
      <c r="K18" s="26"/>
      <c r="L18" s="34"/>
      <c r="M18" s="34"/>
      <c r="N18" s="10"/>
    </row>
    <row r="19" spans="1:14">
      <c r="A19" s="35"/>
      <c r="B19" s="73" t="s">
        <v>12</v>
      </c>
      <c r="C19" s="73"/>
      <c r="D19" s="73"/>
      <c r="E19" s="73"/>
      <c r="F19" s="73"/>
      <c r="G19" s="73"/>
      <c r="H19" s="73"/>
      <c r="I19" s="73"/>
      <c r="J19" s="20"/>
      <c r="L19" s="26"/>
      <c r="M19" s="36"/>
      <c r="N19" s="37"/>
    </row>
    <row r="20" spans="1:14">
      <c r="A20" s="35"/>
      <c r="B20" s="8"/>
      <c r="C20" s="8" t="s">
        <v>22</v>
      </c>
      <c r="D20" s="8"/>
      <c r="E20" s="8"/>
      <c r="F20" s="8"/>
      <c r="G20" s="8"/>
      <c r="H20" s="8"/>
      <c r="I20" s="8"/>
      <c r="J20" s="20"/>
      <c r="L20" s="26"/>
      <c r="M20" s="36"/>
      <c r="N20" s="36"/>
    </row>
    <row r="21" spans="1:14">
      <c r="A21" s="35"/>
      <c r="B21" s="8"/>
      <c r="C21" s="8" t="s">
        <v>23</v>
      </c>
      <c r="D21" s="8"/>
      <c r="E21" s="8"/>
      <c r="F21" s="8"/>
      <c r="G21" s="8"/>
      <c r="H21" s="8"/>
      <c r="I21" s="8"/>
      <c r="J21" s="20"/>
      <c r="L21" s="26"/>
      <c r="M21" s="36"/>
      <c r="N21" s="36"/>
    </row>
    <row r="22" spans="1:14">
      <c r="A22" s="35"/>
      <c r="B22" s="8"/>
      <c r="C22" s="8"/>
      <c r="D22" s="8"/>
      <c r="E22" s="8"/>
      <c r="F22" s="8"/>
      <c r="G22" s="8"/>
      <c r="H22" s="8"/>
      <c r="I22" s="8"/>
      <c r="J22" s="20"/>
      <c r="L22" s="26"/>
      <c r="M22" s="36"/>
      <c r="N22" s="36"/>
    </row>
    <row r="23" spans="1:14" ht="78" customHeight="1">
      <c r="A23" s="7"/>
      <c r="B23" s="8"/>
      <c r="C23" s="71" t="s">
        <v>5</v>
      </c>
      <c r="D23" s="71"/>
      <c r="E23" s="71"/>
      <c r="F23" s="71"/>
      <c r="G23" s="71"/>
      <c r="H23" s="71"/>
      <c r="I23" s="8"/>
      <c r="K23" s="26"/>
      <c r="L23" s="34"/>
      <c r="M23" s="36"/>
    </row>
    <row r="24" spans="1:14" ht="15.75" customHeight="1">
      <c r="A24" s="7"/>
      <c r="B24" s="8"/>
      <c r="C24" s="8"/>
      <c r="D24" s="8"/>
      <c r="E24" s="8"/>
      <c r="F24" s="8"/>
      <c r="G24" s="8"/>
      <c r="H24" s="8"/>
      <c r="I24" s="8"/>
    </row>
    <row r="25" spans="1:14" ht="26.25">
      <c r="C25" s="62"/>
      <c r="E25" s="38"/>
      <c r="G25" s="39"/>
    </row>
    <row r="26" spans="1:14">
      <c r="E26" s="25"/>
      <c r="G26" s="25"/>
    </row>
    <row r="27" spans="1:14">
      <c r="E27" s="25"/>
      <c r="F27" s="41"/>
      <c r="G27" s="25"/>
    </row>
    <row r="28" spans="1:14">
      <c r="C28" s="9"/>
      <c r="E28" s="25"/>
      <c r="F28" s="42"/>
      <c r="G28" s="39"/>
    </row>
    <row r="29" spans="1:14">
      <c r="E29" s="25"/>
      <c r="F29" s="43"/>
      <c r="G29" s="44"/>
    </row>
    <row r="30" spans="1:14">
      <c r="E30" s="25"/>
      <c r="F30" s="43"/>
      <c r="G30" s="45"/>
    </row>
    <row r="31" spans="1:14">
      <c r="E31" s="25"/>
      <c r="G31" s="45"/>
    </row>
    <row r="32" spans="1:14">
      <c r="E32" s="38"/>
      <c r="G32" s="45"/>
      <c r="H32" s="25"/>
    </row>
    <row r="33" spans="4:7">
      <c r="F33" s="46"/>
      <c r="G33" s="25"/>
    </row>
    <row r="35" spans="4:7">
      <c r="G35" s="47"/>
    </row>
    <row r="36" spans="4:7">
      <c r="G36" s="27"/>
    </row>
    <row r="37" spans="4:7">
      <c r="G37" s="27"/>
    </row>
    <row r="41" spans="4:7">
      <c r="D41" s="46"/>
      <c r="E41" s="46"/>
      <c r="F41" s="46"/>
      <c r="G41" s="47"/>
    </row>
    <row r="42" spans="4:7">
      <c r="D42" s="46"/>
    </row>
    <row r="43" spans="4:7">
      <c r="D43" s="46"/>
    </row>
  </sheetData>
  <protectedRanges>
    <protectedRange sqref="D8 G4" name="Rango1"/>
  </protectedRanges>
  <mergeCells count="5">
    <mergeCell ref="C23:H23"/>
    <mergeCell ref="C4:D4"/>
    <mergeCell ref="B19:I19"/>
    <mergeCell ref="B2:C2"/>
    <mergeCell ref="E2:I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CALCULADORA</vt:lpstr>
      <vt:lpstr>CALCULADORA!Área_de_impresión</vt:lpstr>
      <vt:lpstr>CALCULADORA!VN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2018-11-13T16:52:43Z</cp:lastPrinted>
  <dcterms:created xsi:type="dcterms:W3CDTF">1996-11-27T10:00:04Z</dcterms:created>
  <dcterms:modified xsi:type="dcterms:W3CDTF">2019-03-21T18:28:23Z</dcterms:modified>
</cp:coreProperties>
</file>