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G:\Tecnico\Ignacio Cinto\"/>
    </mc:Choice>
  </mc:AlternateContent>
  <xr:revisionPtr revIDLastSave="0" documentId="8_{635E417D-0040-4E27-8886-8EA643D2D443}" xr6:coauthVersionLast="43" xr6:coauthVersionMax="43" xr10:uidLastSave="{00000000-0000-0000-0000-000000000000}"/>
  <bookViews>
    <workbookView xWindow="-120" yWindow="-16320" windowWidth="29040" windowHeight="15840" xr2:uid="{00000000-000D-0000-FFFF-FFFF00000000}"/>
  </bookViews>
  <sheets>
    <sheet name="Serie 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4" l="1"/>
  <c r="E17" i="4"/>
  <c r="E16" i="4"/>
  <c r="E15" i="4"/>
  <c r="E14" i="4"/>
  <c r="E13" i="4"/>
  <c r="F14" i="4" l="1"/>
  <c r="F15" i="4" s="1"/>
  <c r="F16" i="4" s="1"/>
  <c r="F17" i="4" s="1"/>
  <c r="D18" i="4"/>
  <c r="D17" i="4"/>
  <c r="D16" i="4"/>
  <c r="D15" i="4"/>
  <c r="D14" i="4"/>
  <c r="D13" i="4"/>
  <c r="D12" i="4"/>
  <c r="B15" i="4"/>
  <c r="B16" i="4" s="1"/>
  <c r="B17" i="4" s="1"/>
  <c r="B18" i="4" s="1"/>
  <c r="E6" i="4" l="1"/>
  <c r="G18" i="4"/>
  <c r="G17" i="4"/>
  <c r="G16" i="4"/>
  <c r="G15" i="4"/>
  <c r="G14" i="4"/>
  <c r="G13" i="4"/>
  <c r="I12" i="4"/>
  <c r="H12" i="4"/>
  <c r="F11" i="4"/>
  <c r="H18" i="4" l="1"/>
  <c r="H17" i="4"/>
  <c r="H16" i="4"/>
  <c r="H14" i="4"/>
  <c r="H13" i="4"/>
  <c r="H15" i="4"/>
  <c r="I17" i="4" l="1"/>
  <c r="I15" i="4"/>
  <c r="I16" i="4"/>
  <c r="I13" i="4"/>
  <c r="I14" i="4"/>
  <c r="I18" i="4" l="1"/>
  <c r="G6" i="4" s="1"/>
  <c r="J17" i="4" s="1"/>
  <c r="K17" i="4" s="1"/>
  <c r="J18" i="4" l="1"/>
  <c r="K18" i="4" s="1"/>
  <c r="G7" i="4"/>
  <c r="J15" i="4"/>
  <c r="K15" i="4" s="1"/>
  <c r="J16" i="4"/>
  <c r="K16" i="4" s="1"/>
  <c r="J14" i="4"/>
  <c r="K14" i="4" s="1"/>
  <c r="J13" i="4"/>
  <c r="K13" i="4" l="1"/>
  <c r="K11" i="4" s="1"/>
  <c r="J11" i="4"/>
  <c r="I6" i="4" l="1"/>
  <c r="I7" i="4" s="1"/>
</calcChain>
</file>

<file path=xl/sharedStrings.xml><?xml version="1.0" encoding="utf-8"?>
<sst xmlns="http://schemas.openxmlformats.org/spreadsheetml/2006/main" count="30" uniqueCount="28">
  <si>
    <t>Interes</t>
  </si>
  <si>
    <t>Badlar</t>
  </si>
  <si>
    <t>Año</t>
  </si>
  <si>
    <t>Flujo</t>
  </si>
  <si>
    <t>TIR</t>
  </si>
  <si>
    <t>Duration</t>
  </si>
  <si>
    <t xml:space="preserve">Capital </t>
  </si>
  <si>
    <t>Saldo de Capital</t>
  </si>
  <si>
    <t>VP</t>
  </si>
  <si>
    <t>Fecha</t>
  </si>
  <si>
    <t>Fecha Emisión</t>
  </si>
  <si>
    <t>Modified Duration</t>
  </si>
  <si>
    <t>Cuota</t>
  </si>
  <si>
    <t>Emisión max</t>
  </si>
  <si>
    <t>Spread</t>
  </si>
  <si>
    <t>TNA</t>
  </si>
  <si>
    <t>Fecha Pago</t>
  </si>
  <si>
    <t>% Amortizacion</t>
  </si>
  <si>
    <t>Tasa Máxima</t>
  </si>
  <si>
    <t>(n*VP)/365</t>
  </si>
  <si>
    <t>Tasa Mínima</t>
  </si>
  <si>
    <t>Calificación SGR</t>
  </si>
  <si>
    <t>SGR</t>
  </si>
  <si>
    <t>Garantizar</t>
  </si>
  <si>
    <t>ON Garantizada PLUMADA SA Serie 1 - ARS 36 meses Badlar + spread</t>
  </si>
  <si>
    <t>-</t>
  </si>
  <si>
    <t>AA-</t>
  </si>
  <si>
    <t>PLUMADA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</si>
</sst>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&quot;$&quot;\ * #,##0_ ;_ &quot;$&quot;\ * \-#,##0_ ;_ &quot;$&quot;\ * &quot;-&quot;??_ ;_ @_ "/>
    <numFmt numFmtId="168" formatCode="ddd\ dd\-mmm\-yy"/>
    <numFmt numFmtId="169" formatCode="0.0000%"/>
    <numFmt numFmtId="170" formatCode="#,##0.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b/>
      <i/>
      <sz val="20"/>
      <color theme="1"/>
      <name val="Gotham Book"/>
      <family val="3"/>
    </font>
    <font>
      <b/>
      <sz val="9"/>
      <color theme="1"/>
      <name val="Gotham Book"/>
      <family val="3"/>
    </font>
    <font>
      <b/>
      <sz val="10"/>
      <name val="Gotham Book"/>
      <family val="3"/>
    </font>
    <font>
      <b/>
      <sz val="12"/>
      <color theme="1"/>
      <name val="Gotham Book"/>
      <family val="3"/>
    </font>
    <font>
      <b/>
      <sz val="9"/>
      <color theme="0"/>
      <name val="Gotham Book"/>
      <family val="3"/>
    </font>
    <font>
      <b/>
      <sz val="9"/>
      <name val="Gotham Book"/>
      <family val="3"/>
    </font>
    <font>
      <b/>
      <sz val="20"/>
      <color theme="1"/>
      <name val="Gotham Book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67" fontId="3" fillId="0" borderId="0" xfId="13" applyNumberFormat="1" applyFont="1" applyAlignment="1">
      <alignment horizontal="center"/>
    </xf>
    <xf numFmtId="10" fontId="3" fillId="0" borderId="0" xfId="15" applyNumberFormat="1" applyFont="1" applyAlignment="1">
      <alignment horizontal="center"/>
    </xf>
    <xf numFmtId="165" fontId="3" fillId="0" borderId="0" xfId="13" applyNumberFormat="1" applyFont="1" applyAlignment="1">
      <alignment horizontal="center"/>
    </xf>
    <xf numFmtId="168" fontId="6" fillId="0" borderId="0" xfId="1" applyNumberFormat="1" applyFont="1" applyFill="1"/>
    <xf numFmtId="0" fontId="7" fillId="0" borderId="0" xfId="0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left"/>
    </xf>
    <xf numFmtId="169" fontId="5" fillId="3" borderId="0" xfId="0" applyNumberFormat="1" applyFont="1" applyFill="1" applyBorder="1" applyAlignment="1">
      <alignment horizontal="center"/>
    </xf>
    <xf numFmtId="10" fontId="5" fillId="0" borderId="0" xfId="0" applyNumberFormat="1" applyFont="1" applyAlignment="1">
      <alignment horizontal="center"/>
    </xf>
    <xf numFmtId="2" fontId="5" fillId="0" borderId="0" xfId="3" applyNumberFormat="1" applyFont="1" applyAlignment="1">
      <alignment horizontal="center"/>
    </xf>
    <xf numFmtId="10" fontId="5" fillId="3" borderId="0" xfId="0" applyNumberFormat="1" applyFont="1" applyFill="1" applyBorder="1" applyAlignment="1">
      <alignment horizontal="center"/>
    </xf>
    <xf numFmtId="14" fontId="5" fillId="0" borderId="0" xfId="0" applyNumberFormat="1" applyFont="1" applyAlignment="1">
      <alignment horizontal="center"/>
    </xf>
    <xf numFmtId="167" fontId="5" fillId="0" borderId="0" xfId="13" applyNumberFormat="1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67" fontId="5" fillId="0" borderId="0" xfId="0" applyNumberFormat="1" applyFont="1" applyAlignment="1">
      <alignment horizontal="center"/>
    </xf>
    <xf numFmtId="168" fontId="9" fillId="0" borderId="0" xfId="1" applyNumberFormat="1" applyFont="1" applyFill="1" applyAlignment="1">
      <alignment horizontal="left"/>
    </xf>
    <xf numFmtId="10" fontId="5" fillId="0" borderId="0" xfId="15" applyNumberFormat="1" applyFont="1" applyAlignment="1">
      <alignment horizontal="center"/>
    </xf>
    <xf numFmtId="165" fontId="5" fillId="0" borderId="0" xfId="13" applyNumberFormat="1" applyFont="1" applyAlignment="1">
      <alignment horizontal="center"/>
    </xf>
    <xf numFmtId="3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/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</cellXfs>
  <cellStyles count="21">
    <cellStyle name="=C:\WINNT\SYSTEM32\COMMAND.COM" xfId="1" xr:uid="{00000000-0005-0000-0000-000000000000}"/>
    <cellStyle name="=C:\WINNT\SYSTEM32\COMMAND.COM 2" xfId="2" xr:uid="{00000000-0005-0000-0000-000001000000}"/>
    <cellStyle name="Cambiar to&amp;do" xfId="18" xr:uid="{00000000-0005-0000-0000-000002000000}"/>
    <cellStyle name="Comma" xfId="3" builtinId="3"/>
    <cellStyle name="Currency" xfId="13" builtinId="4"/>
    <cellStyle name="Millares [0] 2" xfId="4" xr:uid="{00000000-0005-0000-0000-000004000000}"/>
    <cellStyle name="Millares [0] 3" xfId="5" xr:uid="{00000000-0005-0000-0000-000005000000}"/>
    <cellStyle name="Millares 2" xfId="6" xr:uid="{00000000-0005-0000-0000-000006000000}"/>
    <cellStyle name="Millares 3" xfId="7" xr:uid="{00000000-0005-0000-0000-000007000000}"/>
    <cellStyle name="Millares 4" xfId="8" xr:uid="{00000000-0005-0000-0000-000008000000}"/>
    <cellStyle name="Millares 5" xfId="9" xr:uid="{00000000-0005-0000-0000-000009000000}"/>
    <cellStyle name="Millares 6" xfId="10" xr:uid="{00000000-0005-0000-0000-00000A000000}"/>
    <cellStyle name="Millares 7" xfId="11" xr:uid="{00000000-0005-0000-0000-00000B000000}"/>
    <cellStyle name="Millares 8" xfId="12" xr:uid="{00000000-0005-0000-0000-00000C000000}"/>
    <cellStyle name="Millares 9" xfId="20" xr:uid="{00000000-0005-0000-0000-00000D000000}"/>
    <cellStyle name="Normal" xfId="0" builtinId="0"/>
    <cellStyle name="Normal 2" xfId="14" xr:uid="{00000000-0005-0000-0000-000010000000}"/>
    <cellStyle name="Percent" xfId="15" builtinId="5"/>
    <cellStyle name="Porcentaje 2" xfId="16" xr:uid="{00000000-0005-0000-0000-000012000000}"/>
    <cellStyle name="Porcentaje 9" xfId="19" xr:uid="{00000000-0005-0000-0000-000013000000}"/>
    <cellStyle name="Porcentual 2" xfId="17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471767</xdr:colOff>
      <xdr:row>1</xdr:row>
      <xdr:rowOff>22411</xdr:rowOff>
    </xdr:from>
    <xdr:to>
      <xdr:col>10</xdr:col>
      <xdr:colOff>921126</xdr:colOff>
      <xdr:row>1</xdr:row>
      <xdr:rowOff>454383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8E206B-0B8D-46D8-86C8-0B4E0F31B8F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31655" b="29183"/>
        <a:stretch/>
      </xdr:blipFill>
      <xdr:spPr>
        <a:xfrm>
          <a:off x="9330017" y="184336"/>
          <a:ext cx="1525684" cy="431972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1</xdr:row>
      <xdr:rowOff>16854</xdr:rowOff>
    </xdr:from>
    <xdr:to>
      <xdr:col>2</xdr:col>
      <xdr:colOff>410143</xdr:colOff>
      <xdr:row>1</xdr:row>
      <xdr:rowOff>468966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AC0705-733A-4DD4-A6F9-ACAA766D7802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4" y="178779"/>
          <a:ext cx="1572194" cy="4521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1"/>
  <sheetViews>
    <sheetView showGridLines="0" tabSelected="1" workbookViewId="0">
      <selection activeCell="G13" sqref="G13"/>
    </sheetView>
  </sheetViews>
  <sheetFormatPr defaultColWidth="11.42578125" defaultRowHeight="12.75" x14ac:dyDescent="0.2"/>
  <cols>
    <col min="1" max="1" width="3.140625" style="1" customWidth="1"/>
    <col min="2" max="2" width="17.5703125" style="1" customWidth="1"/>
    <col min="3" max="4" width="17" style="1" bestFit="1" customWidth="1"/>
    <col min="5" max="5" width="17.140625" style="2" bestFit="1" customWidth="1"/>
    <col min="6" max="6" width="15.140625" style="2" bestFit="1" customWidth="1"/>
    <col min="7" max="7" width="14" style="2" bestFit="1" customWidth="1"/>
    <col min="8" max="8" width="17.42578125" style="3" bestFit="1" customWidth="1"/>
    <col min="9" max="9" width="18" style="2" customWidth="1"/>
    <col min="10" max="10" width="16.140625" style="2" customWidth="1"/>
    <col min="11" max="11" width="15.85546875" style="2" customWidth="1"/>
    <col min="12" max="16384" width="11.42578125" style="1"/>
  </cols>
  <sheetData>
    <row r="1" spans="2:11" ht="13.5" thickBot="1" x14ac:dyDescent="0.25"/>
    <row r="2" spans="2:11" ht="37.5" customHeight="1" thickBot="1" x14ac:dyDescent="0.25">
      <c r="B2" s="34" t="s">
        <v>27</v>
      </c>
      <c r="C2" s="35"/>
      <c r="D2" s="35"/>
      <c r="E2" s="35"/>
      <c r="F2" s="35"/>
      <c r="G2" s="35"/>
      <c r="H2" s="35"/>
      <c r="I2" s="35"/>
      <c r="J2" s="35"/>
      <c r="K2" s="36"/>
    </row>
    <row r="3" spans="2:11" ht="12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2:11" s="13" customFormat="1" ht="15" x14ac:dyDescent="0.2">
      <c r="B4" s="33" t="s">
        <v>24</v>
      </c>
      <c r="E4" s="14"/>
      <c r="F4" s="14"/>
      <c r="G4" s="14"/>
      <c r="H4" s="15"/>
      <c r="I4" s="14"/>
      <c r="J4" s="14"/>
      <c r="K4" s="14"/>
    </row>
    <row r="5" spans="2:11" x14ac:dyDescent="0.2">
      <c r="B5" s="5"/>
      <c r="C5" s="5"/>
      <c r="D5" s="5"/>
      <c r="E5" s="6"/>
      <c r="F5" s="6"/>
      <c r="G5" s="6"/>
      <c r="H5" s="16"/>
      <c r="I5" s="6"/>
      <c r="J5" s="6"/>
      <c r="K5" s="6"/>
    </row>
    <row r="6" spans="2:11" x14ac:dyDescent="0.2">
      <c r="B6" s="17" t="s">
        <v>1</v>
      </c>
      <c r="C6" s="18">
        <v>0.49309999999999998</v>
      </c>
      <c r="D6" s="17" t="s">
        <v>0</v>
      </c>
      <c r="E6" s="19">
        <f>+C6+C7</f>
        <v>0.57309999999999994</v>
      </c>
      <c r="F6" s="17" t="s">
        <v>4</v>
      </c>
      <c r="G6" s="19">
        <f>+XIRR(I12:I97,D12:D97)</f>
        <v>0.65405820012092619</v>
      </c>
      <c r="H6" s="17" t="s">
        <v>5</v>
      </c>
      <c r="I6" s="20">
        <f>+K11/J11</f>
        <v>1.2313642660886512</v>
      </c>
      <c r="J6" s="17" t="s">
        <v>18</v>
      </c>
      <c r="K6" s="19" t="s">
        <v>25</v>
      </c>
    </row>
    <row r="7" spans="2:11" x14ac:dyDescent="0.2">
      <c r="B7" s="17" t="s">
        <v>14</v>
      </c>
      <c r="C7" s="21">
        <v>0.08</v>
      </c>
      <c r="D7" s="17" t="s">
        <v>2</v>
      </c>
      <c r="E7" s="7">
        <v>365</v>
      </c>
      <c r="F7" s="17" t="s">
        <v>15</v>
      </c>
      <c r="G7" s="19">
        <f>+NOMINAL(G6,3)</f>
        <v>0.54790119684003402</v>
      </c>
      <c r="H7" s="17" t="s">
        <v>11</v>
      </c>
      <c r="I7" s="20">
        <f>+I6/(1+G6)</f>
        <v>0.74445038632777716</v>
      </c>
      <c r="J7" s="17" t="s">
        <v>20</v>
      </c>
      <c r="K7" s="19" t="s">
        <v>25</v>
      </c>
    </row>
    <row r="8" spans="2:11" x14ac:dyDescent="0.2">
      <c r="B8" s="5"/>
      <c r="C8" s="5"/>
      <c r="D8" s="17" t="s">
        <v>10</v>
      </c>
      <c r="E8" s="22">
        <v>43593</v>
      </c>
      <c r="F8" s="17" t="s">
        <v>22</v>
      </c>
      <c r="G8" s="6" t="s">
        <v>23</v>
      </c>
      <c r="H8" s="17" t="s">
        <v>21</v>
      </c>
      <c r="I8" s="6" t="s">
        <v>26</v>
      </c>
      <c r="J8" s="17" t="s">
        <v>13</v>
      </c>
      <c r="K8" s="23">
        <v>5000000</v>
      </c>
    </row>
    <row r="9" spans="2:11" x14ac:dyDescent="0.2">
      <c r="B9" s="5"/>
      <c r="C9" s="5"/>
      <c r="D9" s="5"/>
      <c r="E9" s="24"/>
      <c r="F9" s="6"/>
      <c r="G9" s="6"/>
      <c r="H9" s="7"/>
      <c r="I9" s="6"/>
      <c r="J9" s="6"/>
      <c r="K9" s="6"/>
    </row>
    <row r="10" spans="2:11" ht="15" customHeight="1" x14ac:dyDescent="0.2">
      <c r="B10" s="25" t="s">
        <v>12</v>
      </c>
      <c r="C10" s="25" t="s">
        <v>9</v>
      </c>
      <c r="D10" s="25" t="s">
        <v>16</v>
      </c>
      <c r="E10" s="25" t="s">
        <v>0</v>
      </c>
      <c r="F10" s="25" t="s">
        <v>17</v>
      </c>
      <c r="G10" s="25" t="s">
        <v>6</v>
      </c>
      <c r="H10" s="25" t="s">
        <v>7</v>
      </c>
      <c r="I10" s="25" t="s">
        <v>3</v>
      </c>
      <c r="J10" s="25" t="s">
        <v>8</v>
      </c>
      <c r="K10" s="25" t="s">
        <v>19</v>
      </c>
    </row>
    <row r="11" spans="2:11" x14ac:dyDescent="0.2">
      <c r="B11" s="6"/>
      <c r="C11" s="26"/>
      <c r="D11" s="26"/>
      <c r="E11" s="6"/>
      <c r="F11" s="19">
        <f>+SUM(F13:F29)</f>
        <v>1</v>
      </c>
      <c r="G11" s="6"/>
      <c r="H11" s="7"/>
      <c r="I11" s="6"/>
      <c r="J11" s="27">
        <f>+SUM(J13:J97)</f>
        <v>4999999.9966320386</v>
      </c>
      <c r="K11" s="27">
        <f>+SUM(K13:K97)</f>
        <v>6156821.3262960687</v>
      </c>
    </row>
    <row r="12" spans="2:11" x14ac:dyDescent="0.2">
      <c r="B12" s="6">
        <v>0</v>
      </c>
      <c r="C12" s="28">
        <v>43593</v>
      </c>
      <c r="D12" s="28">
        <f>+C12</f>
        <v>43593</v>
      </c>
      <c r="E12" s="6"/>
      <c r="F12" s="29">
        <v>0</v>
      </c>
      <c r="G12" s="6"/>
      <c r="H12" s="23">
        <f>+$K$8-SUM($G$12:G12)</f>
        <v>5000000</v>
      </c>
      <c r="I12" s="23">
        <f>-K8</f>
        <v>-5000000</v>
      </c>
      <c r="J12" s="6"/>
      <c r="K12" s="6"/>
    </row>
    <row r="13" spans="2:11" x14ac:dyDescent="0.2">
      <c r="B13" s="6">
        <v>6</v>
      </c>
      <c r="C13" s="28">
        <v>43777</v>
      </c>
      <c r="D13" s="28">
        <f>+C13</f>
        <v>43777</v>
      </c>
      <c r="E13" s="30">
        <f>+((C13-C12)/$E$7*$E$6*$H12)</f>
        <v>1444526.0273972601</v>
      </c>
      <c r="F13" s="29">
        <v>0.1666</v>
      </c>
      <c r="G13" s="23">
        <f t="shared" ref="G13:G18" si="0">+F13*$K$8</f>
        <v>833000</v>
      </c>
      <c r="H13" s="23">
        <f>+$K$8-SUM($G$12:G13)</f>
        <v>4167000</v>
      </c>
      <c r="I13" s="23">
        <f>+E13+G13</f>
        <v>2277526.0273972601</v>
      </c>
      <c r="J13" s="23">
        <f>+I13/((1+$G$6)^((D13-$D$12)/$E$7))</f>
        <v>1767216.6779514321</v>
      </c>
      <c r="K13" s="23">
        <f>+J13*((D13-$D$12)/$E$7)</f>
        <v>890870.87326866714</v>
      </c>
    </row>
    <row r="14" spans="2:11" x14ac:dyDescent="0.2">
      <c r="B14" s="6">
        <v>12</v>
      </c>
      <c r="C14" s="28">
        <v>43959</v>
      </c>
      <c r="D14" s="28">
        <f>+C14</f>
        <v>43959</v>
      </c>
      <c r="E14" s="30">
        <f t="shared" ref="E14:E18" si="1">+((C14-C13)/$E$7*$E$6*$H13)</f>
        <v>1190782.4695890411</v>
      </c>
      <c r="F14" s="29">
        <f>+F13</f>
        <v>0.1666</v>
      </c>
      <c r="G14" s="23">
        <f t="shared" si="0"/>
        <v>833000</v>
      </c>
      <c r="H14" s="23">
        <f>+$K$8-SUM($G$12:G14)</f>
        <v>3334000</v>
      </c>
      <c r="I14" s="23">
        <f>+E14+G14</f>
        <v>2023782.4695890411</v>
      </c>
      <c r="J14" s="23">
        <f>+I14/((1+$G$6)^((D14-$D$12)/$E$7))</f>
        <v>1221839.8169375795</v>
      </c>
      <c r="K14" s="23">
        <f>+J14*((D14-$D$12)/$E$7)</f>
        <v>1225187.3232853538</v>
      </c>
    </row>
    <row r="15" spans="2:11" x14ac:dyDescent="0.2">
      <c r="B15" s="6">
        <f>+B14+6</f>
        <v>18</v>
      </c>
      <c r="C15" s="28">
        <v>44143</v>
      </c>
      <c r="D15" s="28">
        <f>+C15+1</f>
        <v>44144</v>
      </c>
      <c r="E15" s="30">
        <f t="shared" si="1"/>
        <v>963209.95506849303</v>
      </c>
      <c r="F15" s="29">
        <f>+F14</f>
        <v>0.1666</v>
      </c>
      <c r="G15" s="23">
        <f t="shared" si="0"/>
        <v>833000</v>
      </c>
      <c r="H15" s="23">
        <f>+$K$8-SUM($G$12:G15)</f>
        <v>2501000</v>
      </c>
      <c r="I15" s="23">
        <f>+E15+G15</f>
        <v>1796209.955068493</v>
      </c>
      <c r="J15" s="23">
        <f>+I15/((1+$G$6)^((D15-$D$12)/$E$7))</f>
        <v>840301.6697692005</v>
      </c>
      <c r="K15" s="23">
        <f>+J15*((D15-$D$12)/$E$7)</f>
        <v>1268510.1918981629</v>
      </c>
    </row>
    <row r="16" spans="2:11" x14ac:dyDescent="0.2">
      <c r="B16" s="6">
        <f t="shared" ref="B16:B18" si="2">+B15+6</f>
        <v>24</v>
      </c>
      <c r="C16" s="28">
        <v>44324</v>
      </c>
      <c r="D16" s="28">
        <f>+C16+2</f>
        <v>44326</v>
      </c>
      <c r="E16" s="30">
        <f t="shared" si="1"/>
        <v>710771.18109589035</v>
      </c>
      <c r="F16" s="29">
        <f>+F15</f>
        <v>0.1666</v>
      </c>
      <c r="G16" s="23">
        <f t="shared" si="0"/>
        <v>833000</v>
      </c>
      <c r="H16" s="23">
        <f>+$K$8-SUM($G$12:G16)</f>
        <v>1668000</v>
      </c>
      <c r="I16" s="23">
        <f>+E16+G16</f>
        <v>1543771.1810958902</v>
      </c>
      <c r="J16" s="23">
        <f>+I16/((1+$G$6)^((D16-$D$12)/$E$7))</f>
        <v>561933.66112591687</v>
      </c>
      <c r="K16" s="23">
        <f>+J16*((D16-$D$12)/$E$7)</f>
        <v>1128485.9550830056</v>
      </c>
    </row>
    <row r="17" spans="2:11" x14ac:dyDescent="0.2">
      <c r="B17" s="6">
        <f t="shared" si="2"/>
        <v>30</v>
      </c>
      <c r="C17" s="28">
        <v>44508</v>
      </c>
      <c r="D17" s="28">
        <f>+C17</f>
        <v>44508</v>
      </c>
      <c r="E17" s="30">
        <f t="shared" si="1"/>
        <v>481893.88273972599</v>
      </c>
      <c r="F17" s="29">
        <f>+F16</f>
        <v>0.1666</v>
      </c>
      <c r="G17" s="23">
        <f t="shared" si="0"/>
        <v>833000</v>
      </c>
      <c r="H17" s="23">
        <f>+$K$8-SUM($G$12:G17)</f>
        <v>835000</v>
      </c>
      <c r="I17" s="23">
        <f t="shared" ref="I17:I18" si="3">+E17+G17</f>
        <v>1314893.882739726</v>
      </c>
      <c r="J17" s="23">
        <f t="shared" ref="J17:J18" si="4">+I17/((1+$G$6)^((D17-$D$12)/$E$7))</f>
        <v>372406.12479360338</v>
      </c>
      <c r="K17" s="23">
        <f t="shared" ref="K17:K18" si="5">+J17*((D17-$D$12)/$E$7)</f>
        <v>933566.03886615636</v>
      </c>
    </row>
    <row r="18" spans="2:11" x14ac:dyDescent="0.2">
      <c r="B18" s="6">
        <f t="shared" si="2"/>
        <v>36</v>
      </c>
      <c r="C18" s="28">
        <v>44689</v>
      </c>
      <c r="D18" s="28">
        <f>+C18+1</f>
        <v>44690</v>
      </c>
      <c r="E18" s="30">
        <f t="shared" si="1"/>
        <v>237302.6534246575</v>
      </c>
      <c r="F18" s="29">
        <v>0.16700000000000001</v>
      </c>
      <c r="G18" s="23">
        <f t="shared" si="0"/>
        <v>835000</v>
      </c>
      <c r="H18" s="23">
        <f>+$K$8-SUM($G$12:G18)</f>
        <v>0</v>
      </c>
      <c r="I18" s="23">
        <f t="shared" si="3"/>
        <v>1072302.6534246574</v>
      </c>
      <c r="J18" s="23">
        <f t="shared" si="4"/>
        <v>236302.04605430618</v>
      </c>
      <c r="K18" s="23">
        <f t="shared" si="5"/>
        <v>710200.94389472296</v>
      </c>
    </row>
    <row r="19" spans="2:11" x14ac:dyDescent="0.2">
      <c r="B19" s="2"/>
      <c r="C19" s="12"/>
      <c r="D19" s="12"/>
      <c r="E19" s="11"/>
      <c r="F19" s="10"/>
      <c r="G19" s="9"/>
      <c r="H19" s="9"/>
      <c r="I19" s="9"/>
      <c r="J19" s="9"/>
      <c r="K19" s="9"/>
    </row>
    <row r="20" spans="2:11" x14ac:dyDescent="0.2">
      <c r="B20" s="2"/>
      <c r="C20" s="12"/>
      <c r="D20" s="12"/>
      <c r="E20" s="11"/>
      <c r="F20" s="10"/>
      <c r="G20" s="9"/>
      <c r="H20" s="9"/>
      <c r="I20" s="9"/>
      <c r="J20" s="9"/>
      <c r="K20" s="9"/>
    </row>
    <row r="21" spans="2:11" x14ac:dyDescent="0.2">
      <c r="B21" s="2"/>
      <c r="C21" s="12"/>
      <c r="D21" s="12"/>
      <c r="E21" s="11"/>
      <c r="F21" s="10"/>
      <c r="G21" s="9"/>
      <c r="H21" s="9"/>
      <c r="I21" s="9"/>
      <c r="J21" s="9"/>
      <c r="K21" s="9"/>
    </row>
    <row r="22" spans="2:11" x14ac:dyDescent="0.2">
      <c r="B22" s="2"/>
      <c r="C22" s="12"/>
      <c r="D22" s="12"/>
      <c r="E22" s="11"/>
      <c r="F22" s="10"/>
      <c r="G22" s="9"/>
      <c r="H22" s="9"/>
      <c r="I22" s="9"/>
      <c r="J22" s="9"/>
      <c r="K22" s="9"/>
    </row>
    <row r="23" spans="2:11" x14ac:dyDescent="0.2">
      <c r="B23" s="2"/>
      <c r="C23" s="8"/>
      <c r="D23" s="8"/>
      <c r="E23" s="9"/>
      <c r="F23" s="10"/>
      <c r="G23" s="9"/>
      <c r="H23" s="9"/>
      <c r="I23" s="9"/>
      <c r="J23" s="9"/>
      <c r="K23" s="9"/>
    </row>
    <row r="24" spans="2:11" x14ac:dyDescent="0.2">
      <c r="B24" s="2"/>
      <c r="C24" s="8"/>
      <c r="D24" s="8"/>
      <c r="E24" s="9"/>
      <c r="F24" s="10"/>
      <c r="G24" s="9"/>
      <c r="H24" s="9"/>
      <c r="I24" s="9"/>
      <c r="J24" s="9"/>
      <c r="K24" s="9"/>
    </row>
    <row r="25" spans="2:11" x14ac:dyDescent="0.2">
      <c r="B25" s="2"/>
      <c r="C25" s="8"/>
      <c r="D25" s="8"/>
      <c r="E25" s="9"/>
      <c r="F25" s="10"/>
      <c r="G25" s="9"/>
      <c r="H25" s="9"/>
      <c r="I25" s="9"/>
      <c r="J25" s="9"/>
      <c r="K25" s="9"/>
    </row>
    <row r="26" spans="2:11" x14ac:dyDescent="0.2">
      <c r="B26" s="2"/>
      <c r="C26" s="8"/>
      <c r="D26" s="8"/>
      <c r="E26" s="9"/>
      <c r="F26" s="10"/>
      <c r="G26" s="9"/>
      <c r="H26" s="9"/>
      <c r="I26" s="9"/>
      <c r="J26" s="9"/>
      <c r="K26" s="9"/>
    </row>
    <row r="27" spans="2:11" x14ac:dyDescent="0.2">
      <c r="B27" s="2"/>
      <c r="C27" s="8"/>
      <c r="D27" s="8"/>
      <c r="E27" s="9"/>
      <c r="F27" s="10"/>
      <c r="G27" s="9"/>
      <c r="H27" s="9"/>
      <c r="I27" s="9"/>
      <c r="J27" s="9"/>
      <c r="K27" s="9"/>
    </row>
    <row r="28" spans="2:11" x14ac:dyDescent="0.2">
      <c r="B28" s="2"/>
      <c r="C28" s="8"/>
      <c r="D28" s="8"/>
      <c r="E28" s="9"/>
      <c r="F28" s="10"/>
      <c r="G28" s="9"/>
      <c r="H28" s="9"/>
      <c r="I28" s="9"/>
      <c r="J28" s="9"/>
      <c r="K28" s="9"/>
    </row>
    <row r="29" spans="2:11" x14ac:dyDescent="0.2">
      <c r="B29" s="2"/>
      <c r="C29" s="8"/>
      <c r="D29" s="8"/>
      <c r="E29" s="9"/>
      <c r="F29" s="10"/>
      <c r="G29" s="9"/>
      <c r="H29" s="9"/>
      <c r="I29" s="9"/>
      <c r="J29" s="9"/>
      <c r="K29" s="9"/>
    </row>
    <row r="30" spans="2:11" x14ac:dyDescent="0.2">
      <c r="G30" s="32"/>
    </row>
    <row r="31" spans="2:11" x14ac:dyDescent="0.2">
      <c r="G31" s="31"/>
    </row>
  </sheetData>
  <mergeCells count="1">
    <mergeCell ref="B2:K2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Serie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fgatti</dc:creator>
  <cp:lastModifiedBy>Juan Ignacio Cinto</cp:lastModifiedBy>
  <dcterms:created xsi:type="dcterms:W3CDTF">2015-07-06T18:03:24Z</dcterms:created>
  <dcterms:modified xsi:type="dcterms:W3CDTF">2019-04-30T13:33:40Z</dcterms:modified>
</cp:coreProperties>
</file>