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codeName="ThisWorkbook"/>
  <mc:AlternateContent xmlns:mc="http://schemas.openxmlformats.org/markup-compatibility/2006">
    <mc:Choice Requires="x15">
      <x15ac:absPath xmlns:x15ac="http://schemas.microsoft.com/office/spreadsheetml/2010/11/ac" url="K:\OBLIGACIONES NEGOCIABLES\ON VALERZA\"/>
    </mc:Choice>
  </mc:AlternateContent>
  <bookViews>
    <workbookView xWindow="0" yWindow="0" windowWidth="20730" windowHeight="8535"/>
  </bookViews>
  <sheets>
    <sheet name="ON BANDEX" sheetId="2" r:id="rId1"/>
    <sheet name="Hoja1" sheetId="3" r:id="rId2"/>
  </sheets>
  <definedNames>
    <definedName name="_72hs" localSheetId="0">'ON BANDEX'!#REF!</definedName>
    <definedName name="_72hs">#REF!</definedName>
    <definedName name="_9_Oct_06" localSheetId="0">'ON BANDEX'!#REF!</definedName>
    <definedName name="_9_Oct_06">#REF!</definedName>
    <definedName name="AmortImpagas" localSheetId="0">'ON BANDEX'!#REF!</definedName>
    <definedName name="AmortImpagas">#REF!</definedName>
    <definedName name="amortizaciones" localSheetId="0">'ON BANDEX'!$I$23:$I$28</definedName>
    <definedName name="amortizaciones">#REF!</definedName>
    <definedName name="_xlnm.Print_Area" localSheetId="0">'ON BANDEX'!$D$10:$P$44</definedName>
    <definedName name="BCBA" localSheetId="0">'ON BANDEX'!#REF!</definedName>
    <definedName name="BCBA">#REF!</definedName>
    <definedName name="ca" localSheetId="0">'ON BANDEX'!#REF!</definedName>
    <definedName name="ca">#REF!</definedName>
    <definedName name="cierre" localSheetId="0">'ON BANDEX'!$I$14</definedName>
    <definedName name="cierre">#REF!</definedName>
    <definedName name="CODIGO" localSheetId="0">'ON BANDEX'!#REF!</definedName>
    <definedName name="CODIGO">#REF!</definedName>
    <definedName name="CONV" localSheetId="0">'ON BANDEX'!#REF!</definedName>
    <definedName name="CONV">#REF!</definedName>
    <definedName name="Criteria2" localSheetId="0">'ON BANDEX'!#REF!</definedName>
    <definedName name="Criteria2">#REF!</definedName>
    <definedName name="_xlnm.Criteria" localSheetId="0">'ON BANDEX'!$I$10:$I$10</definedName>
    <definedName name="dias" localSheetId="0">'ON BANDEX'!$F$23:$F$28</definedName>
    <definedName name="dias">#REF!</definedName>
    <definedName name="DM" localSheetId="0">'ON BANDEX'!#REF!</definedName>
    <definedName name="DM">#REF!</definedName>
    <definedName name="DUR" localSheetId="0">'ON BANDEX'!$O$29</definedName>
    <definedName name="DUR">#REF!</definedName>
    <definedName name="ESP" localSheetId="0">'ON BANDEX'!#REF!</definedName>
    <definedName name="ESP">#REF!</definedName>
    <definedName name="FechaDefault" localSheetId="0">'ON BANDEX'!#REF!</definedName>
    <definedName name="FechaDefault">#REF!</definedName>
    <definedName name="FechaHoy" localSheetId="0">'ON BANDEX'!#REF!</definedName>
    <definedName name="FechaHoy">#REF!</definedName>
    <definedName name="Fechas" localSheetId="0">'ON BANDEX'!$D$23:$D$28</definedName>
    <definedName name="Fechas">'ON BANDEX'!$D$22:$D$28</definedName>
    <definedName name="FePerAnt" localSheetId="0">'ON BANDEX'!#REF!</definedName>
    <definedName name="FePerAnt">#REF!</definedName>
    <definedName name="FePerProx" localSheetId="0">'ON BANDEX'!#REF!</definedName>
    <definedName name="FePerProx">#REF!</definedName>
    <definedName name="FeUltCot" localSheetId="0">'ON BANDEX'!#REF!</definedName>
    <definedName name="FeUltCot">#REF!</definedName>
    <definedName name="Flow" localSheetId="0">'ON BANDEX'!$K$23:$K$28</definedName>
    <definedName name="Flow">'ON BANDEX'!$K$22:$K$28</definedName>
    <definedName name="HoraConc" localSheetId="0">'ON BANDEX'!#REF!</definedName>
    <definedName name="HoraConc">#REF!</definedName>
    <definedName name="i" localSheetId="0">'ON BANDEX'!$I$15</definedName>
    <definedName name="i">#REF!</definedName>
    <definedName name="i.corr" localSheetId="0">'ON BANDEX'!#REF!</definedName>
    <definedName name="i.corr">#REF!</definedName>
    <definedName name="LIBOR" localSheetId="0">'ON BANDEX'!#REF!</definedName>
    <definedName name="LIBOR">#REF!</definedName>
    <definedName name="MAE" localSheetId="0">'ON BANDEX'!#REF!</definedName>
    <definedName name="MAE">#REF!</definedName>
    <definedName name="MERCADO" localSheetId="0">'ON BANDEX'!$K$12</definedName>
    <definedName name="MERCADO">#REF!</definedName>
    <definedName name="NYSE" localSheetId="0">'ON BANDEX'!#REF!</definedName>
    <definedName name="NYSE">#REF!</definedName>
    <definedName name="PAGO" localSheetId="0">'ON BANDEX'!$M$29</definedName>
    <definedName name="PAGO">#REF!</definedName>
    <definedName name="PARIDAD" localSheetId="0">'ON BANDEX'!#REF!</definedName>
    <definedName name="PARIDAD">#REF!</definedName>
    <definedName name="PEGAR" localSheetId="0">'ON BANDEX'!#REF!</definedName>
    <definedName name="PEGAR">#REF!</definedName>
    <definedName name="PEGAR_DM" localSheetId="0">'ON BANDEX'!#REF!</definedName>
    <definedName name="PEGAR_DM">#REF!</definedName>
    <definedName name="PEGAR_INTERES" localSheetId="0">'ON BANDEX'!#REF!</definedName>
    <definedName name="PEGAR_INTERES">#REF!</definedName>
    <definedName name="PEGAR_PARIDAD" localSheetId="0">'ON BANDEX'!#REF!</definedName>
    <definedName name="PEGAR_PARIDAD">#REF!</definedName>
    <definedName name="PEGAR_PRE" localSheetId="0">'ON BANDEX'!#REF!</definedName>
    <definedName name="PEGAR_PRE">#REF!</definedName>
    <definedName name="PEGAR_RENTA" localSheetId="0">'ON BANDEX'!#REF!</definedName>
    <definedName name="PEGAR_RENTA">#REF!</definedName>
    <definedName name="PEGAR_TIR" localSheetId="0">'ON BANDEX'!#REF!</definedName>
    <definedName name="PEGAR_TIR">#REF!</definedName>
    <definedName name="PEGAR_VR" localSheetId="0">'ON BANDEX'!#REF!</definedName>
    <definedName name="PEGAR_VR">#REF!</definedName>
    <definedName name="PEGAR_VT" localSheetId="0">'ON BANDEX'!#REF!</definedName>
    <definedName name="PEGAR_VT">#REF!</definedName>
    <definedName name="PerFechaActual" localSheetId="0">'ON BANDEX'!$D$23:$AB$23</definedName>
    <definedName name="PerFechaActual">#REF!</definedName>
    <definedName name="PerFechas" localSheetId="0">'ON BANDEX'!$D$23:$D$28</definedName>
    <definedName name="PerFechas">#REF!</definedName>
    <definedName name="PerFinal" localSheetId="0">'ON BANDEX'!#REF!</definedName>
    <definedName name="PerFinal">#REF!</definedName>
    <definedName name="PPV" localSheetId="0">'ON BANDEX'!#REF!</definedName>
    <definedName name="PPV">#REF!</definedName>
    <definedName name="PZO" localSheetId="0">'ON BANDEX'!#REF!</definedName>
    <definedName name="PZO">#REF!</definedName>
    <definedName name="RDM" localSheetId="0">'ON BANDEX'!$I$18</definedName>
    <definedName name="RDM">#REF!</definedName>
    <definedName name="rentas" localSheetId="0">'ON BANDEX'!$J$23:$J$28</definedName>
    <definedName name="rentas">#REF!</definedName>
    <definedName name="Reut" localSheetId="0">'ON BANDEX'!#REF!</definedName>
    <definedName name="Reut">#REF!</definedName>
    <definedName name="RPPV" localSheetId="0">'ON BANDEX'!#REF!</definedName>
    <definedName name="RPPV">#REF!</definedName>
    <definedName name="SPD_L" localSheetId="0">'ON BANDEX'!#REF!</definedName>
    <definedName name="SPD_L">#REF!</definedName>
    <definedName name="SPD_T" localSheetId="0">'ON BANDEX'!#REF!</definedName>
    <definedName name="SPD_T">#REF!</definedName>
    <definedName name="T" localSheetId="0">'ON BANDEX'!$I$17</definedName>
    <definedName name="T">#REF!</definedName>
    <definedName name="T_LIB" localSheetId="0">'ON BANDEX'!#REF!</definedName>
    <definedName name="T_LIB">#REF!</definedName>
    <definedName name="TASA">'ON BANDEX'!#REF!</definedName>
    <definedName name="TIPODEPAGO" localSheetId="0">'ON BANDEX'!#REF!</definedName>
    <definedName name="TIPODEPAGO">#REF!</definedName>
    <definedName name="ULTCOT" localSheetId="0">'ON BANDEX'!#REF!</definedName>
    <definedName name="ULTCOT">#REF!</definedName>
    <definedName name="UltPrecio" localSheetId="0">'ON BANDEX'!#REF!</definedName>
    <definedName name="UltPrecio">#REF!</definedName>
    <definedName name="VP" localSheetId="0">'ON BANDEX'!#REF!</definedName>
    <definedName name="VP">#REF!</definedName>
    <definedName name="VR" localSheetId="0">'ON BANDEX'!#REF!</definedName>
    <definedName name="VR">#REF!</definedName>
    <definedName name="VRANT" localSheetId="0">'ON BANDEX'!#REF!</definedName>
    <definedName name="VRANT">#REF!</definedName>
    <definedName name="vt" localSheetId="0">'ON BANDEX'!#REF!</definedName>
    <definedName name="vt">#REF!</definedName>
    <definedName name="YIELD" localSheetId="0">'ON BANDEX'!#REF!</definedName>
    <definedName name="YIELD">#REF!</definedName>
  </definedNames>
  <calcPr calcId="152511"/>
</workbook>
</file>

<file path=xl/calcChain.xml><?xml version="1.0" encoding="utf-8"?>
<calcChain xmlns="http://schemas.openxmlformats.org/spreadsheetml/2006/main">
  <c r="E23" i="2" l="1"/>
  <c r="E24" i="2"/>
  <c r="E25" i="2"/>
  <c r="E26" i="2"/>
  <c r="E27" i="2"/>
  <c r="E28" i="2"/>
  <c r="E22" i="2"/>
  <c r="I15" i="2"/>
  <c r="F23" i="2" l="1"/>
  <c r="H22" i="2"/>
  <c r="I29" i="2"/>
  <c r="H23" i="2" l="1"/>
  <c r="F28" i="2"/>
  <c r="H24" i="2" l="1"/>
  <c r="G28" i="2"/>
  <c r="F27" i="2"/>
  <c r="H25" i="2" l="1"/>
  <c r="F26" i="2"/>
  <c r="F25" i="2"/>
  <c r="H26" i="2" l="1"/>
  <c r="F24" i="2"/>
  <c r="H27" i="2" l="1"/>
  <c r="K22" i="2"/>
  <c r="H28" i="2" l="1"/>
  <c r="J28" i="2"/>
  <c r="K28" i="2" s="1"/>
  <c r="G27" i="2"/>
  <c r="J27" i="2" s="1"/>
  <c r="G25" i="2"/>
  <c r="J25" i="2" s="1"/>
  <c r="G26" i="2"/>
  <c r="J26" i="2" s="1"/>
  <c r="G23" i="2"/>
  <c r="J23" i="2" s="1"/>
  <c r="K23" i="2" s="1"/>
  <c r="G24" i="2"/>
  <c r="J24" i="2" s="1"/>
  <c r="K27" i="2" l="1"/>
  <c r="K24" i="2"/>
  <c r="K26" i="2" l="1"/>
  <c r="K25" i="2"/>
  <c r="J29" i="2" l="1"/>
  <c r="I17" i="2" l="1"/>
  <c r="K29" i="2"/>
  <c r="M23" i="2" l="1"/>
  <c r="M28" i="2"/>
  <c r="M25" i="2"/>
  <c r="M27" i="2"/>
  <c r="M24" i="2"/>
  <c r="M26" i="2"/>
  <c r="M29" i="2" l="1"/>
  <c r="N23" i="2" l="1"/>
  <c r="O23" i="2" s="1"/>
  <c r="N27" i="2"/>
  <c r="O27" i="2" s="1"/>
  <c r="N25" i="2"/>
  <c r="O25" i="2" s="1"/>
  <c r="N28" i="2"/>
  <c r="O28" i="2" s="1"/>
  <c r="N24" i="2"/>
  <c r="O24" i="2" s="1"/>
  <c r="N26" i="2"/>
  <c r="O26" i="2" s="1"/>
  <c r="O29" i="2" l="1"/>
  <c r="I18" i="2" s="1"/>
  <c r="N29" i="2"/>
</calcChain>
</file>

<file path=xl/sharedStrings.xml><?xml version="1.0" encoding="utf-8"?>
<sst xmlns="http://schemas.openxmlformats.org/spreadsheetml/2006/main" count="28" uniqueCount="28">
  <si>
    <t>DIAS</t>
  </si>
  <si>
    <t>Amortiz</t>
  </si>
  <si>
    <t>Renta</t>
  </si>
  <si>
    <t>Total</t>
  </si>
  <si>
    <t>Pago
Descontado</t>
  </si>
  <si>
    <t>Ponderador</t>
  </si>
  <si>
    <t>Duration</t>
  </si>
  <si>
    <t>Valor
Residual</t>
  </si>
  <si>
    <t>CELDAS PARA CARGAR DATOS</t>
  </si>
  <si>
    <t>T.I.R. (Efectiva Anual en $)</t>
  </si>
  <si>
    <t>Fecha de Emisión</t>
  </si>
  <si>
    <t>(*)</t>
  </si>
  <si>
    <t>Tasa</t>
  </si>
  <si>
    <t>PRECIO A VALOR NOMINAL</t>
  </si>
  <si>
    <t>A LICITAR</t>
  </si>
  <si>
    <t>TASA DE INTERES</t>
  </si>
  <si>
    <t>ORGANIZADOR Y COLOCADOR</t>
  </si>
  <si>
    <t>BENEDIT BURSÁTIL S.A.</t>
  </si>
  <si>
    <t>(*) TASA DE INTERES: Expresada como Tasa de Interés Nominal Anual. Es la suma de la TASA BADLAR, redondeada en CUATRO (4) decimales, resultante del promedio aritmético simple de la tasa de interés BADLAR diaria publicada por BCRA, para el período comprendido desde (e incluyendo) el OCTAVO (8°) día hábil previo al inicio de cada período de interés, hasta (excluyendo) el OCTAVO (8°) día hábil previo a la finalización de cada período de interés, más EL DIFERENCIAL ADICIONAL PRETENDIDO.</t>
  </si>
  <si>
    <t>La TASA DE INTERES se calculará trimestralmente por período vencido.</t>
  </si>
  <si>
    <r>
      <t>Flujo de Fondos</t>
    </r>
    <r>
      <rPr>
        <b/>
        <vertAlign val="superscript"/>
        <sz val="10"/>
        <color theme="0"/>
        <rFont val="Times New Roman"/>
        <family val="1"/>
      </rPr>
      <t xml:space="preserve"> </t>
    </r>
  </si>
  <si>
    <t>DURATION (meses)</t>
  </si>
  <si>
    <t>EMISOR</t>
  </si>
  <si>
    <t>OBLIGACIONES NEGOCIABLES PYME CNV GARANTIZADA SERIE I</t>
  </si>
  <si>
    <t xml:space="preserve">Tasa BADLAR del período </t>
  </si>
  <si>
    <t>DIFERENCIAL ADICIONAL</t>
  </si>
  <si>
    <t>VALERZA S.A.</t>
  </si>
  <si>
    <t xml:space="preserve">Fechas de Vencimiento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</si>
</sst>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quot;$&quot;"/>
    <numFmt numFmtId="165" formatCode="#,##0.000"/>
    <numFmt numFmtId="166" formatCode="#,###"/>
    <numFmt numFmtId="167" formatCode="0.000"/>
    <numFmt numFmtId="168" formatCode="0.0000"/>
    <numFmt numFmtId="169" formatCode="0.00000"/>
    <numFmt numFmtId="170" formatCode="0.000%"/>
    <numFmt numFmtId="171" formatCode="0.0000%"/>
    <numFmt numFmtId="172" formatCode="#,##0.000_);[Red]\(#,##0.000\)"/>
    <numFmt numFmtId="173" formatCode="[$-409]d\-mmm\-yy;@"/>
    <numFmt numFmtId="174" formatCode="#,##0.00&quot;$&quot;"/>
  </numFmts>
  <fonts count="26">
    <font>
      <sz val="9"/>
      <name val="Geneva"/>
    </font>
    <font>
      <b/>
      <sz val="9"/>
      <name val="Geneva"/>
    </font>
    <font>
      <sz val="10"/>
      <name val="Geneva"/>
    </font>
    <font>
      <sz val="9"/>
      <name val="Geneva"/>
    </font>
    <font>
      <sz val="10"/>
      <name val="Arial"/>
      <family val="2"/>
    </font>
    <font>
      <b/>
      <sz val="8"/>
      <name val="Geneva"/>
    </font>
    <font>
      <sz val="9"/>
      <name val="Arial"/>
      <family val="2"/>
    </font>
    <font>
      <sz val="9"/>
      <color indexed="8"/>
      <name val="Geneva"/>
    </font>
    <font>
      <sz val="8"/>
      <name val="Geneva"/>
    </font>
    <font>
      <b/>
      <u/>
      <sz val="9"/>
      <color indexed="20"/>
      <name val="Geneva"/>
    </font>
    <font>
      <b/>
      <i/>
      <u/>
      <sz val="10"/>
      <color indexed="16"/>
      <name val="Geneva"/>
    </font>
    <font>
      <sz val="9"/>
      <name val="Arial"/>
      <family val="2"/>
    </font>
    <font>
      <b/>
      <i/>
      <sz val="10"/>
      <color indexed="10"/>
      <name val="Times New Roman"/>
      <family val="1"/>
    </font>
    <font>
      <sz val="10"/>
      <name val="Times New Roman"/>
      <family val="1"/>
    </font>
    <font>
      <b/>
      <sz val="10"/>
      <name val="Times New Roman"/>
      <family val="1"/>
    </font>
    <font>
      <b/>
      <i/>
      <sz val="10"/>
      <name val="Times New Roman"/>
      <family val="1"/>
    </font>
    <font>
      <b/>
      <sz val="10"/>
      <color indexed="10"/>
      <name val="Times New Roman"/>
      <family val="1"/>
    </font>
    <font>
      <b/>
      <sz val="10"/>
      <color theme="1"/>
      <name val="Times New Roman"/>
      <family val="1"/>
    </font>
    <font>
      <b/>
      <i/>
      <sz val="10"/>
      <color indexed="18"/>
      <name val="Times New Roman"/>
      <family val="1"/>
    </font>
    <font>
      <b/>
      <i/>
      <sz val="10"/>
      <color indexed="37"/>
      <name val="Times New Roman"/>
      <family val="1"/>
    </font>
    <font>
      <b/>
      <sz val="10"/>
      <color indexed="18"/>
      <name val="Times New Roman"/>
      <family val="1"/>
    </font>
    <font>
      <b/>
      <u/>
      <sz val="10"/>
      <color indexed="20"/>
      <name val="Times New Roman"/>
      <family val="1"/>
    </font>
    <font>
      <b/>
      <u/>
      <sz val="10"/>
      <name val="Times New Roman"/>
      <family val="1"/>
    </font>
    <font>
      <b/>
      <sz val="10"/>
      <color theme="0"/>
      <name val="Times New Roman"/>
      <family val="1"/>
    </font>
    <font>
      <b/>
      <vertAlign val="superscript"/>
      <sz val="10"/>
      <color theme="0"/>
      <name val="Times New Roman"/>
      <family val="1"/>
    </font>
    <font>
      <b/>
      <sz val="12"/>
      <name val="Genev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s>
  <borders count="13">
    <border>
      <left/>
      <right/>
      <top/>
      <bottom/>
      <diagonal/>
    </border>
    <border>
      <left/>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0" fontId="2" fillId="0" borderId="0" applyFont="0" applyFill="0" applyBorder="0" applyAlignment="0" applyProtection="0"/>
    <xf numFmtId="0" fontId="3" fillId="0" borderId="0"/>
    <xf numFmtId="9" fontId="2" fillId="0" borderId="0" applyFont="0" applyFill="0" applyBorder="0" applyAlignment="0" applyProtection="0"/>
  </cellStyleXfs>
  <cellXfs count="143">
    <xf numFmtId="0" fontId="0" fillId="0" borderId="0" xfId="0"/>
    <xf numFmtId="0" fontId="0" fillId="0" borderId="0" xfId="0" applyAlignment="1" applyProtection="1">
      <alignment vertical="center"/>
      <protection hidden="1"/>
    </xf>
    <xf numFmtId="164" fontId="0" fillId="0" borderId="0" xfId="0" applyNumberFormat="1" applyAlignment="1" applyProtection="1">
      <alignment vertical="center"/>
      <protection hidden="1"/>
    </xf>
    <xf numFmtId="166" fontId="0" fillId="0" borderId="0" xfId="0" applyNumberFormat="1" applyFill="1" applyBorder="1" applyAlignment="1" applyProtection="1">
      <alignment vertical="center"/>
      <protection hidden="1"/>
    </xf>
    <xf numFmtId="0" fontId="9"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2" fontId="0" fillId="0" borderId="0" xfId="0" applyNumberFormat="1" applyAlignment="1" applyProtection="1">
      <alignment vertical="center"/>
      <protection hidden="1"/>
    </xf>
    <xf numFmtId="0" fontId="0" fillId="0" borderId="0" xfId="0" applyFill="1" applyAlignment="1" applyProtection="1">
      <alignment vertical="center"/>
      <protection hidden="1"/>
    </xf>
    <xf numFmtId="2" fontId="0" fillId="0" borderId="0" xfId="0" applyNumberFormat="1" applyBorder="1" applyAlignment="1" applyProtection="1">
      <alignment vertical="center"/>
      <protection hidden="1"/>
    </xf>
    <xf numFmtId="0" fontId="0" fillId="0" borderId="0" xfId="0" applyBorder="1" applyAlignment="1" applyProtection="1">
      <alignment vertical="center"/>
      <protection hidden="1"/>
    </xf>
    <xf numFmtId="15" fontId="4" fillId="0" borderId="0" xfId="0" applyNumberFormat="1" applyFont="1" applyAlignment="1" applyProtection="1">
      <alignment vertical="center"/>
      <protection hidden="1"/>
    </xf>
    <xf numFmtId="0" fontId="0" fillId="0" borderId="0" xfId="0" applyFill="1" applyBorder="1" applyAlignment="1" applyProtection="1">
      <alignment vertical="center"/>
      <protection hidden="1"/>
    </xf>
    <xf numFmtId="4" fontId="0" fillId="0" borderId="0" xfId="0" applyNumberFormat="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right" vertical="center"/>
      <protection hidden="1"/>
    </xf>
    <xf numFmtId="168" fontId="5" fillId="0" borderId="0" xfId="0" applyNumberFormat="1" applyFont="1" applyBorder="1" applyAlignment="1" applyProtection="1">
      <alignment horizontal="right" vertical="center"/>
      <protection hidden="1"/>
    </xf>
    <xf numFmtId="2" fontId="5" fillId="0" borderId="0" xfId="0" applyNumberFormat="1" applyFont="1" applyBorder="1" applyAlignment="1" applyProtection="1">
      <alignment horizontal="right" vertical="center"/>
      <protection hidden="1"/>
    </xf>
    <xf numFmtId="0" fontId="6" fillId="0" borderId="0" xfId="0" applyFont="1" applyBorder="1" applyAlignment="1" applyProtection="1">
      <alignment vertical="center"/>
      <protection hidden="1"/>
    </xf>
    <xf numFmtId="40" fontId="1" fillId="0" borderId="0" xfId="1" applyNumberFormat="1" applyFont="1" applyBorder="1" applyAlignment="1" applyProtection="1">
      <alignment horizontal="right" vertical="center"/>
      <protection hidden="1"/>
    </xf>
    <xf numFmtId="0" fontId="1" fillId="0" borderId="0" xfId="0" applyFont="1" applyAlignment="1" applyProtection="1">
      <alignment horizontal="right" vertical="center"/>
      <protection hidden="1"/>
    </xf>
    <xf numFmtId="2" fontId="1" fillId="0" borderId="0" xfId="0" applyNumberFormat="1" applyFont="1" applyFill="1" applyBorder="1" applyAlignment="1" applyProtection="1">
      <alignment horizontal="center" vertical="center"/>
      <protection hidden="1"/>
    </xf>
    <xf numFmtId="165" fontId="0" fillId="0" borderId="0" xfId="0" applyNumberFormat="1" applyBorder="1" applyAlignment="1" applyProtection="1">
      <alignment vertical="center"/>
      <protection hidden="1"/>
    </xf>
    <xf numFmtId="38" fontId="7" fillId="0" borderId="0" xfId="1" quotePrefix="1" applyNumberFormat="1" applyFont="1" applyFill="1" applyBorder="1" applyAlignment="1" applyProtection="1">
      <alignment horizontal="right" vertical="center"/>
      <protection hidden="1"/>
    </xf>
    <xf numFmtId="38" fontId="7" fillId="0" borderId="0" xfId="1" applyNumberFormat="1" applyFont="1" applyBorder="1" applyAlignment="1" applyProtection="1">
      <alignment horizontal="right" vertical="center"/>
      <protection hidden="1"/>
    </xf>
    <xf numFmtId="0" fontId="0" fillId="0" borderId="0" xfId="0" applyAlignment="1" applyProtection="1">
      <alignment horizontal="center" vertical="center"/>
      <protection hidden="1"/>
    </xf>
    <xf numFmtId="2" fontId="0" fillId="0" borderId="0" xfId="0" applyNumberFormat="1" applyFill="1" applyBorder="1" applyAlignment="1" applyProtection="1">
      <alignment horizontal="center" vertical="center"/>
      <protection hidden="1"/>
    </xf>
    <xf numFmtId="169" fontId="6" fillId="0" borderId="0" xfId="0" applyNumberFormat="1" applyFont="1" applyFill="1" applyBorder="1" applyAlignment="1" applyProtection="1">
      <alignment vertical="center"/>
      <protection hidden="1"/>
    </xf>
    <xf numFmtId="167" fontId="6" fillId="0" borderId="0" xfId="0" applyNumberFormat="1" applyFont="1" applyFill="1" applyBorder="1" applyAlignment="1" applyProtection="1">
      <alignment vertical="center"/>
      <protection hidden="1"/>
    </xf>
    <xf numFmtId="168" fontId="6" fillId="0" borderId="0" xfId="0" applyNumberFormat="1" applyFont="1" applyFill="1" applyBorder="1" applyAlignment="1" applyProtection="1">
      <alignment vertical="center"/>
      <protection hidden="1"/>
    </xf>
    <xf numFmtId="172" fontId="3" fillId="0" borderId="0" xfId="1" applyNumberFormat="1" applyFont="1" applyFill="1" applyBorder="1" applyAlignment="1" applyProtection="1">
      <alignment vertical="center"/>
      <protection hidden="1"/>
    </xf>
    <xf numFmtId="4" fontId="0" fillId="0" borderId="0" xfId="0" applyNumberFormat="1" applyFill="1" applyBorder="1" applyAlignment="1" applyProtection="1">
      <alignment vertical="center"/>
      <protection hidden="1"/>
    </xf>
    <xf numFmtId="2" fontId="0" fillId="0" borderId="0" xfId="0" applyNumberFormat="1" applyFill="1" applyBorder="1" applyAlignment="1" applyProtection="1">
      <alignment vertical="center"/>
      <protection hidden="1"/>
    </xf>
    <xf numFmtId="172" fontId="3" fillId="0" borderId="0" xfId="1" applyNumberFormat="1" applyFont="1" applyBorder="1" applyAlignment="1" applyProtection="1">
      <alignment vertical="center"/>
      <protection hidden="1"/>
    </xf>
    <xf numFmtId="4" fontId="0" fillId="2" borderId="0" xfId="0" applyNumberFormat="1" applyFill="1" applyBorder="1" applyAlignment="1" applyProtection="1">
      <alignment vertical="center"/>
      <protection hidden="1"/>
    </xf>
    <xf numFmtId="169" fontId="6" fillId="0" borderId="0" xfId="0" applyNumberFormat="1" applyFont="1" applyBorder="1" applyAlignment="1" applyProtection="1">
      <alignment vertical="center"/>
      <protection hidden="1"/>
    </xf>
    <xf numFmtId="167" fontId="6" fillId="0" borderId="0" xfId="0" applyNumberFormat="1" applyFont="1" applyBorder="1" applyAlignment="1" applyProtection="1">
      <alignment vertical="center"/>
      <protection hidden="1"/>
    </xf>
    <xf numFmtId="168" fontId="6" fillId="0" borderId="0" xfId="0" applyNumberFormat="1" applyFont="1" applyBorder="1" applyAlignment="1" applyProtection="1">
      <alignment vertical="center"/>
      <protection hidden="1"/>
    </xf>
    <xf numFmtId="1" fontId="0" fillId="0" borderId="0" xfId="0" applyNumberFormat="1" applyAlignment="1" applyProtection="1">
      <alignment vertical="center"/>
      <protection hidden="1"/>
    </xf>
    <xf numFmtId="168" fontId="0" fillId="0" borderId="0" xfId="0" applyNumberFormat="1" applyAlignment="1" applyProtection="1">
      <alignment vertical="center"/>
      <protection hidden="1"/>
    </xf>
    <xf numFmtId="4" fontId="0" fillId="0" borderId="0" xfId="0" applyNumberFormat="1" applyAlignment="1" applyProtection="1">
      <alignment vertical="center"/>
      <protection hidden="1"/>
    </xf>
    <xf numFmtId="170" fontId="0" fillId="0" borderId="0" xfId="0" applyNumberFormat="1" applyFill="1" applyAlignment="1" applyProtection="1">
      <alignment vertical="center"/>
      <protection hidden="1"/>
    </xf>
    <xf numFmtId="0" fontId="8" fillId="0" borderId="0" xfId="0" applyFont="1" applyAlignment="1" applyProtection="1">
      <alignment vertical="center"/>
      <protection hidden="1"/>
    </xf>
    <xf numFmtId="1" fontId="8" fillId="0" borderId="0" xfId="0" applyNumberFormat="1" applyFont="1" applyAlignment="1" applyProtection="1">
      <alignment vertical="center"/>
      <protection hidden="1"/>
    </xf>
    <xf numFmtId="4" fontId="8" fillId="0" borderId="0" xfId="0" applyNumberFormat="1" applyFont="1" applyAlignment="1" applyProtection="1">
      <alignment vertical="center"/>
      <protection hidden="1"/>
    </xf>
    <xf numFmtId="168" fontId="8" fillId="0" borderId="0" xfId="0" applyNumberFormat="1" applyFont="1" applyAlignment="1" applyProtection="1">
      <alignment vertical="center"/>
      <protection hidden="1"/>
    </xf>
    <xf numFmtId="0" fontId="8" fillId="0" borderId="0" xfId="0" applyFont="1" applyFill="1" applyAlignment="1" applyProtection="1">
      <alignment vertical="center"/>
      <protection hidden="1"/>
    </xf>
    <xf numFmtId="2" fontId="8" fillId="0" borderId="0" xfId="0" applyNumberFormat="1" applyFont="1" applyAlignment="1" applyProtection="1">
      <alignment vertical="center"/>
      <protection hidden="1"/>
    </xf>
    <xf numFmtId="167" fontId="11" fillId="0" borderId="0" xfId="0" applyNumberFormat="1" applyFont="1" applyFill="1" applyBorder="1" applyAlignment="1" applyProtection="1">
      <alignment vertical="center" wrapText="1"/>
      <protection hidden="1"/>
    </xf>
    <xf numFmtId="173" fontId="8" fillId="0" borderId="0" xfId="0" applyNumberFormat="1" applyFont="1" applyAlignment="1" applyProtection="1">
      <alignment vertical="center"/>
      <protection hidden="1"/>
    </xf>
    <xf numFmtId="171" fontId="8" fillId="0" borderId="0" xfId="3" applyNumberFormat="1" applyFont="1" applyAlignment="1" applyProtection="1">
      <alignment horizontal="center"/>
      <protection hidden="1"/>
    </xf>
    <xf numFmtId="173" fontId="0" fillId="0" borderId="0" xfId="0" applyNumberFormat="1" applyAlignment="1" applyProtection="1">
      <alignment vertical="center"/>
      <protection hidden="1"/>
    </xf>
    <xf numFmtId="0" fontId="5" fillId="0" borderId="0" xfId="0" applyFont="1" applyAlignment="1" applyProtection="1">
      <alignment horizontal="right" vertical="center"/>
      <protection hidden="1"/>
    </xf>
    <xf numFmtId="173" fontId="8" fillId="0" borderId="0" xfId="0" applyNumberFormat="1" applyFont="1" applyAlignment="1" applyProtection="1">
      <alignment horizontal="center"/>
      <protection hidden="1"/>
    </xf>
    <xf numFmtId="168" fontId="8" fillId="0" borderId="0" xfId="3" applyNumberFormat="1" applyFont="1" applyAlignment="1" applyProtection="1">
      <alignment horizontal="center"/>
      <protection hidden="1"/>
    </xf>
    <xf numFmtId="0" fontId="1" fillId="0" borderId="0" xfId="0" applyFont="1" applyAlignment="1" applyProtection="1">
      <alignment vertical="center"/>
      <protection hidden="1"/>
    </xf>
    <xf numFmtId="174" fontId="0" fillId="0" borderId="0" xfId="0" applyNumberFormat="1" applyAlignment="1" applyProtection="1">
      <alignment vertical="center"/>
      <protection hidden="1"/>
    </xf>
    <xf numFmtId="0" fontId="12" fillId="0" borderId="0" xfId="0" applyFont="1" applyBorder="1" applyAlignment="1" applyProtection="1">
      <alignment horizontal="left" vertical="center"/>
      <protection hidden="1"/>
    </xf>
    <xf numFmtId="164" fontId="13" fillId="0" borderId="1" xfId="0" applyNumberFormat="1" applyFont="1" applyFill="1" applyBorder="1" applyAlignment="1" applyProtection="1">
      <alignment vertical="center"/>
      <protection hidden="1"/>
    </xf>
    <xf numFmtId="171" fontId="14" fillId="0" borderId="1" xfId="3" applyNumberFormat="1" applyFont="1" applyFill="1" applyBorder="1" applyAlignment="1" applyProtection="1">
      <alignment vertical="center"/>
      <protection hidden="1"/>
    </xf>
    <xf numFmtId="0" fontId="14" fillId="3" borderId="0" xfId="0" applyFont="1" applyFill="1" applyBorder="1" applyAlignment="1" applyProtection="1">
      <alignment horizontal="left" vertical="center"/>
      <protection hidden="1"/>
    </xf>
    <xf numFmtId="164" fontId="14" fillId="0" borderId="1" xfId="0" applyNumberFormat="1" applyFont="1" applyFill="1" applyBorder="1" applyAlignment="1" applyProtection="1">
      <alignment vertical="center"/>
      <protection hidden="1"/>
    </xf>
    <xf numFmtId="171" fontId="15" fillId="0" borderId="1" xfId="3" applyNumberFormat="1" applyFont="1" applyFill="1" applyBorder="1" applyAlignment="1" applyProtection="1">
      <alignment vertical="center"/>
      <protection hidden="1"/>
    </xf>
    <xf numFmtId="164" fontId="13" fillId="0" borderId="1" xfId="0" applyNumberFormat="1" applyFont="1" applyBorder="1" applyAlignment="1" applyProtection="1">
      <alignment vertical="center"/>
      <protection hidden="1"/>
    </xf>
    <xf numFmtId="171" fontId="14" fillId="0" borderId="1" xfId="3" applyNumberFormat="1" applyFont="1" applyBorder="1" applyAlignment="1" applyProtection="1">
      <alignment vertical="center"/>
      <protection hidden="1"/>
    </xf>
    <xf numFmtId="0" fontId="16" fillId="0" borderId="0" xfId="0" applyFont="1" applyBorder="1" applyAlignment="1" applyProtection="1">
      <alignment horizontal="left" vertical="center"/>
      <protection hidden="1"/>
    </xf>
    <xf numFmtId="15" fontId="13" fillId="0" borderId="2" xfId="0" applyNumberFormat="1" applyFont="1" applyBorder="1" applyAlignment="1" applyProtection="1">
      <alignment vertical="center"/>
      <protection hidden="1"/>
    </xf>
    <xf numFmtId="164" fontId="17" fillId="0" borderId="6" xfId="0" applyNumberFormat="1" applyFont="1" applyBorder="1" applyAlignment="1" applyProtection="1">
      <alignment vertical="center"/>
      <protection hidden="1"/>
    </xf>
    <xf numFmtId="164" fontId="17" fillId="0" borderId="7" xfId="0" applyNumberFormat="1" applyFont="1" applyBorder="1" applyAlignment="1" applyProtection="1">
      <alignment vertical="center"/>
      <protection hidden="1"/>
    </xf>
    <xf numFmtId="10" fontId="17" fillId="0" borderId="8" xfId="0" applyNumberFormat="1" applyFont="1" applyBorder="1" applyAlignment="1" applyProtection="1">
      <alignment vertical="center"/>
      <protection hidden="1"/>
    </xf>
    <xf numFmtId="0" fontId="17" fillId="0" borderId="3" xfId="0" applyFont="1" applyBorder="1" applyAlignment="1" applyProtection="1">
      <alignment vertical="center"/>
      <protection hidden="1"/>
    </xf>
    <xf numFmtId="0" fontId="17" fillId="0" borderId="4" xfId="0" applyFont="1" applyBorder="1" applyAlignment="1" applyProtection="1">
      <alignment vertical="center"/>
      <protection hidden="1"/>
    </xf>
    <xf numFmtId="40" fontId="17" fillId="0" borderId="5" xfId="1" applyNumberFormat="1" applyFont="1" applyBorder="1" applyAlignment="1" applyProtection="1">
      <alignment vertical="center"/>
      <protection hidden="1"/>
    </xf>
    <xf numFmtId="1" fontId="13" fillId="0" borderId="0" xfId="0" applyNumberFormat="1" applyFont="1" applyAlignment="1" applyProtection="1">
      <alignment vertical="center"/>
      <protection hidden="1"/>
    </xf>
    <xf numFmtId="168" fontId="13" fillId="0" borderId="0" xfId="0" applyNumberFormat="1" applyFont="1" applyAlignment="1" applyProtection="1">
      <alignment vertical="center"/>
      <protection hidden="1"/>
    </xf>
    <xf numFmtId="0" fontId="13" fillId="0" borderId="0" xfId="0" applyFont="1" applyAlignment="1" applyProtection="1">
      <alignment vertical="center"/>
      <protection hidden="1"/>
    </xf>
    <xf numFmtId="0" fontId="13" fillId="0" borderId="0" xfId="0" applyFont="1" applyFill="1" applyAlignment="1" applyProtection="1">
      <alignment vertical="center"/>
      <protection hidden="1"/>
    </xf>
    <xf numFmtId="2" fontId="13" fillId="0" borderId="0" xfId="0" applyNumberFormat="1" applyFont="1" applyAlignment="1" applyProtection="1">
      <alignment vertical="center"/>
      <protection hidden="1"/>
    </xf>
    <xf numFmtId="4" fontId="13" fillId="0" borderId="0" xfId="0" applyNumberFormat="1" applyFont="1" applyAlignment="1" applyProtection="1">
      <alignment vertical="center"/>
      <protection hidden="1"/>
    </xf>
    <xf numFmtId="164" fontId="14" fillId="0" borderId="0" xfId="0" applyNumberFormat="1" applyFont="1" applyBorder="1" applyAlignment="1" applyProtection="1">
      <alignment vertical="center" wrapText="1"/>
      <protection hidden="1"/>
    </xf>
    <xf numFmtId="0" fontId="18" fillId="0" borderId="0" xfId="0" applyFont="1" applyBorder="1" applyAlignment="1" applyProtection="1">
      <alignment horizontal="right" vertical="center" wrapText="1"/>
      <protection hidden="1"/>
    </xf>
    <xf numFmtId="164" fontId="13" fillId="0" borderId="0" xfId="0" applyNumberFormat="1" applyFont="1" applyAlignment="1" applyProtection="1">
      <alignment vertical="center"/>
      <protection hidden="1"/>
    </xf>
    <xf numFmtId="40" fontId="13" fillId="0" borderId="0" xfId="1" applyFont="1" applyAlignment="1" applyProtection="1">
      <alignment vertical="center"/>
      <protection hidden="1"/>
    </xf>
    <xf numFmtId="15" fontId="19" fillId="0" borderId="0" xfId="0" applyNumberFormat="1" applyFont="1" applyBorder="1" applyAlignment="1" applyProtection="1">
      <alignment vertical="center"/>
      <protection hidden="1"/>
    </xf>
    <xf numFmtId="0" fontId="18" fillId="3" borderId="0" xfId="0" applyFont="1" applyFill="1" applyBorder="1" applyAlignment="1" applyProtection="1">
      <alignment horizontal="right" vertical="center" wrapText="1"/>
      <protection hidden="1"/>
    </xf>
    <xf numFmtId="0" fontId="20" fillId="0" borderId="0" xfId="0" applyFont="1" applyBorder="1" applyAlignment="1" applyProtection="1">
      <alignment horizontal="right" vertical="center" wrapText="1"/>
      <protection hidden="1"/>
    </xf>
    <xf numFmtId="0" fontId="14" fillId="3" borderId="0" xfId="0" applyFont="1" applyFill="1" applyBorder="1" applyAlignment="1" applyProtection="1">
      <alignment horizontal="right" vertical="center" wrapText="1"/>
      <protection hidden="1"/>
    </xf>
    <xf numFmtId="0" fontId="14" fillId="0" borderId="1" xfId="0" applyFont="1" applyFill="1" applyBorder="1" applyAlignment="1" applyProtection="1">
      <alignment vertical="center"/>
      <protection hidden="1"/>
    </xf>
    <xf numFmtId="164" fontId="14" fillId="0" borderId="1" xfId="0" applyNumberFormat="1" applyFont="1" applyBorder="1" applyAlignment="1" applyProtection="1">
      <alignment horizontal="left" vertical="center" indent="7"/>
      <protection hidden="1"/>
    </xf>
    <xf numFmtId="164" fontId="14" fillId="0" borderId="0" xfId="0" applyNumberFormat="1" applyFont="1" applyBorder="1" applyAlignment="1" applyProtection="1">
      <alignment vertical="center"/>
      <protection hidden="1"/>
    </xf>
    <xf numFmtId="0" fontId="21"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38" fontId="13" fillId="0" borderId="0" xfId="1" applyNumberFormat="1" applyFont="1" applyBorder="1" applyAlignment="1" applyProtection="1">
      <alignment vertical="center"/>
      <protection hidden="1"/>
    </xf>
    <xf numFmtId="0" fontId="13" fillId="0" borderId="0" xfId="2" applyFont="1" applyAlignment="1" applyProtection="1">
      <alignment vertical="center"/>
      <protection hidden="1"/>
    </xf>
    <xf numFmtId="2" fontId="13" fillId="0" borderId="0" xfId="0" applyNumberFormat="1" applyFont="1" applyBorder="1" applyAlignment="1" applyProtection="1">
      <alignment vertical="center"/>
      <protection hidden="1"/>
    </xf>
    <xf numFmtId="0" fontId="17" fillId="0" borderId="7" xfId="0" applyFont="1" applyBorder="1" applyAlignment="1" applyProtection="1">
      <alignment vertical="center"/>
      <protection hidden="1"/>
    </xf>
    <xf numFmtId="10" fontId="13" fillId="0" borderId="0" xfId="0" applyNumberFormat="1" applyFont="1" applyAlignment="1" applyProtection="1">
      <alignment vertical="center"/>
      <protection hidden="1"/>
    </xf>
    <xf numFmtId="0" fontId="13" fillId="0" borderId="0" xfId="0" applyFont="1" applyProtection="1">
      <protection hidden="1"/>
    </xf>
    <xf numFmtId="14" fontId="13" fillId="0" borderId="0" xfId="0" applyNumberFormat="1" applyFont="1" applyBorder="1" applyAlignment="1" applyProtection="1">
      <alignment vertical="center"/>
      <protection hidden="1"/>
    </xf>
    <xf numFmtId="1" fontId="13" fillId="0" borderId="0" xfId="0" applyNumberFormat="1" applyFont="1" applyBorder="1" applyAlignment="1" applyProtection="1">
      <alignment vertical="center"/>
      <protection hidden="1"/>
    </xf>
    <xf numFmtId="4" fontId="13" fillId="0" borderId="0" xfId="0" applyNumberFormat="1" applyFont="1" applyBorder="1" applyAlignment="1" applyProtection="1">
      <alignment vertical="center"/>
      <protection hidden="1"/>
    </xf>
    <xf numFmtId="168" fontId="13" fillId="0" borderId="0" xfId="0" applyNumberFormat="1" applyFont="1" applyBorder="1" applyAlignment="1" applyProtection="1">
      <alignment vertical="center"/>
      <protection hidden="1"/>
    </xf>
    <xf numFmtId="0" fontId="13" fillId="0" borderId="0" xfId="0" applyFont="1" applyBorder="1" applyAlignment="1" applyProtection="1">
      <alignment vertical="center"/>
      <protection hidden="1"/>
    </xf>
    <xf numFmtId="15" fontId="13" fillId="3" borderId="9" xfId="0" applyNumberFormat="1" applyFont="1" applyFill="1" applyBorder="1" applyAlignment="1" applyProtection="1">
      <alignment horizontal="center" vertical="center"/>
      <protection hidden="1"/>
    </xf>
    <xf numFmtId="14" fontId="13" fillId="3" borderId="9" xfId="0" applyNumberFormat="1" applyFont="1" applyFill="1" applyBorder="1" applyAlignment="1" applyProtection="1">
      <alignment horizontal="center" vertical="center"/>
      <protection hidden="1"/>
    </xf>
    <xf numFmtId="0" fontId="13" fillId="3" borderId="9" xfId="0" applyFont="1" applyFill="1" applyBorder="1" applyAlignment="1" applyProtection="1">
      <alignment horizontal="center" vertical="center"/>
      <protection hidden="1"/>
    </xf>
    <xf numFmtId="168" fontId="13" fillId="3" borderId="9" xfId="0" applyNumberFormat="1" applyFont="1" applyFill="1" applyBorder="1" applyAlignment="1" applyProtection="1">
      <alignment horizontal="center" vertical="center"/>
      <protection hidden="1"/>
    </xf>
    <xf numFmtId="4" fontId="13" fillId="3" borderId="9" xfId="0" applyNumberFormat="1" applyFont="1" applyFill="1" applyBorder="1" applyAlignment="1" applyProtection="1">
      <alignment horizontal="center" vertical="center"/>
      <protection hidden="1"/>
    </xf>
    <xf numFmtId="4" fontId="14" fillId="3" borderId="9" xfId="0" applyNumberFormat="1" applyFont="1" applyFill="1" applyBorder="1" applyAlignment="1" applyProtection="1">
      <alignment horizontal="right" vertical="center"/>
      <protection hidden="1"/>
    </xf>
    <xf numFmtId="2" fontId="13" fillId="0" borderId="9" xfId="0" applyNumberFormat="1" applyFont="1" applyFill="1" applyBorder="1" applyAlignment="1" applyProtection="1">
      <alignment horizontal="center" vertical="center"/>
      <protection hidden="1"/>
    </xf>
    <xf numFmtId="15" fontId="13" fillId="0" borderId="9" xfId="0" applyNumberFormat="1" applyFont="1" applyBorder="1" applyAlignment="1" applyProtection="1">
      <alignment horizontal="center" vertical="center"/>
      <protection hidden="1"/>
    </xf>
    <xf numFmtId="0" fontId="13" fillId="0" borderId="9" xfId="0" applyFont="1" applyFill="1" applyBorder="1" applyAlignment="1" applyProtection="1">
      <alignment horizontal="center" vertical="center"/>
      <protection hidden="1"/>
    </xf>
    <xf numFmtId="171" fontId="13" fillId="0" borderId="9" xfId="3" applyNumberFormat="1" applyFont="1" applyFill="1" applyBorder="1" applyAlignment="1" applyProtection="1">
      <alignment horizontal="center" vertical="center"/>
      <protection hidden="1"/>
    </xf>
    <xf numFmtId="2" fontId="13" fillId="0" borderId="9" xfId="0" applyNumberFormat="1" applyFont="1" applyBorder="1" applyAlignment="1" applyProtection="1">
      <alignment vertical="center"/>
      <protection hidden="1"/>
    </xf>
    <xf numFmtId="2" fontId="13" fillId="0" borderId="9" xfId="0" applyNumberFormat="1" applyFont="1" applyBorder="1" applyProtection="1">
      <protection hidden="1"/>
    </xf>
    <xf numFmtId="2" fontId="13" fillId="0" borderId="9" xfId="0" applyNumberFormat="1" applyFont="1" applyBorder="1" applyAlignment="1" applyProtection="1">
      <alignment horizontal="right" vertical="center"/>
      <protection hidden="1"/>
    </xf>
    <xf numFmtId="0" fontId="22" fillId="0" borderId="0" xfId="0" applyFont="1" applyAlignment="1" applyProtection="1">
      <alignment vertical="center"/>
      <protection hidden="1"/>
    </xf>
    <xf numFmtId="2" fontId="14" fillId="0" borderId="12" xfId="0" applyNumberFormat="1" applyFont="1" applyBorder="1" applyAlignment="1" applyProtection="1">
      <alignment horizontal="right" vertical="center"/>
      <protection hidden="1"/>
    </xf>
    <xf numFmtId="40" fontId="13" fillId="3" borderId="9" xfId="1" applyFont="1" applyFill="1" applyBorder="1" applyAlignment="1" applyProtection="1">
      <alignment horizontal="center" vertical="center"/>
      <protection hidden="1"/>
    </xf>
    <xf numFmtId="40" fontId="13" fillId="0" borderId="9" xfId="1" applyFont="1" applyBorder="1" applyAlignment="1" applyProtection="1">
      <alignment horizontal="center" vertical="center"/>
      <protection hidden="1"/>
    </xf>
    <xf numFmtId="0" fontId="25" fillId="0" borderId="0" xfId="0" applyFont="1" applyAlignment="1" applyProtection="1">
      <alignment vertical="center"/>
      <protection hidden="1"/>
    </xf>
    <xf numFmtId="4" fontId="14" fillId="0" borderId="0" xfId="0" applyNumberFormat="1" applyFont="1" applyAlignment="1" applyProtection="1">
      <alignment horizontal="center" vertical="center"/>
      <protection hidden="1"/>
    </xf>
    <xf numFmtId="0" fontId="0" fillId="0" borderId="0" xfId="0" applyAlignment="1">
      <alignment horizontal="center" vertical="center"/>
    </xf>
    <xf numFmtId="4" fontId="13" fillId="0" borderId="0" xfId="0" applyNumberFormat="1" applyFont="1" applyAlignment="1" applyProtection="1">
      <alignment horizontal="center" vertical="center"/>
      <protection hidden="1"/>
    </xf>
    <xf numFmtId="164" fontId="14" fillId="0" borderId="0" xfId="0" applyNumberFormat="1" applyFont="1" applyBorder="1" applyAlignment="1" applyProtection="1">
      <alignment horizontal="center" vertical="center" wrapText="1"/>
      <protection hidden="1"/>
    </xf>
    <xf numFmtId="0" fontId="13" fillId="0" borderId="0" xfId="0" applyFont="1" applyAlignment="1" applyProtection="1">
      <alignment horizontal="justify" vertical="center" wrapText="1"/>
      <protection hidden="1"/>
    </xf>
    <xf numFmtId="168" fontId="14" fillId="0" borderId="9" xfId="0" applyNumberFormat="1" applyFont="1" applyBorder="1" applyAlignment="1" applyProtection="1">
      <alignment vertical="center"/>
      <protection hidden="1"/>
    </xf>
    <xf numFmtId="2" fontId="14" fillId="0" borderId="9" xfId="0" applyNumberFormat="1" applyFont="1" applyBorder="1" applyAlignment="1" applyProtection="1">
      <alignment vertical="center"/>
      <protection hidden="1"/>
    </xf>
    <xf numFmtId="4" fontId="14" fillId="0" borderId="10" xfId="0" applyNumberFormat="1" applyFont="1" applyBorder="1" applyAlignment="1" applyProtection="1">
      <alignment horizontal="right" vertical="center"/>
      <protection hidden="1"/>
    </xf>
    <xf numFmtId="2" fontId="14" fillId="0" borderId="10" xfId="0" applyNumberFormat="1" applyFont="1" applyFill="1" applyBorder="1" applyAlignment="1" applyProtection="1">
      <alignment horizontal="center" vertical="center"/>
      <protection hidden="1"/>
    </xf>
    <xf numFmtId="2" fontId="14" fillId="0" borderId="10" xfId="0" applyNumberFormat="1" applyFont="1" applyBorder="1" applyAlignment="1" applyProtection="1">
      <alignment horizontal="right" vertical="center"/>
      <protection hidden="1"/>
    </xf>
    <xf numFmtId="2" fontId="14" fillId="0" borderId="11" xfId="0" applyNumberFormat="1" applyFont="1" applyBorder="1" applyAlignment="1" applyProtection="1">
      <alignment horizontal="right" vertical="center"/>
      <protection hidden="1"/>
    </xf>
    <xf numFmtId="15" fontId="23" fillId="4" borderId="9" xfId="0" applyNumberFormat="1" applyFont="1" applyFill="1" applyBorder="1" applyAlignment="1" applyProtection="1">
      <alignment horizontal="center" vertical="center"/>
      <protection hidden="1"/>
    </xf>
    <xf numFmtId="15" fontId="23" fillId="4" borderId="9" xfId="0" applyNumberFormat="1" applyFont="1" applyFill="1" applyBorder="1" applyAlignment="1" applyProtection="1">
      <alignment horizontal="center" vertical="center" wrapText="1"/>
      <protection hidden="1"/>
    </xf>
    <xf numFmtId="0" fontId="23" fillId="4" borderId="9"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wrapText="1"/>
      <protection hidden="1"/>
    </xf>
    <xf numFmtId="167" fontId="23" fillId="4" borderId="9" xfId="0" applyNumberFormat="1" applyFont="1" applyFill="1" applyBorder="1" applyAlignment="1" applyProtection="1">
      <alignment horizontal="center" vertical="center" wrapText="1"/>
      <protection hidden="1"/>
    </xf>
    <xf numFmtId="0" fontId="23" fillId="4" borderId="9" xfId="0" applyFont="1" applyFill="1" applyBorder="1" applyAlignment="1" applyProtection="1">
      <alignment horizontal="center" vertical="center"/>
      <protection hidden="1"/>
    </xf>
    <xf numFmtId="168" fontId="23" fillId="4" borderId="9" xfId="0" applyNumberFormat="1" applyFont="1" applyFill="1" applyBorder="1" applyAlignment="1" applyProtection="1">
      <alignment horizontal="center" vertical="center" wrapText="1"/>
      <protection hidden="1"/>
    </xf>
    <xf numFmtId="168" fontId="23" fillId="4" borderId="9" xfId="0" applyNumberFormat="1" applyFont="1" applyFill="1" applyBorder="1" applyAlignment="1" applyProtection="1">
      <alignment horizontal="center" vertical="center"/>
      <protection hidden="1"/>
    </xf>
    <xf numFmtId="2" fontId="23" fillId="4" borderId="9" xfId="0" applyNumberFormat="1" applyFont="1" applyFill="1" applyBorder="1" applyAlignment="1" applyProtection="1">
      <alignment horizontal="center" vertical="center"/>
      <protection hidden="1"/>
    </xf>
    <xf numFmtId="168" fontId="23" fillId="4" borderId="9" xfId="0" applyNumberFormat="1" applyFont="1" applyFill="1" applyBorder="1" applyAlignment="1" applyProtection="1">
      <alignment horizontal="center" vertical="center"/>
      <protection hidden="1"/>
    </xf>
    <xf numFmtId="4" fontId="23" fillId="4" borderId="9" xfId="0" applyNumberFormat="1" applyFont="1" applyFill="1" applyBorder="1" applyAlignment="1" applyProtection="1">
      <alignment horizontal="center" vertical="center"/>
      <protection hidden="1"/>
    </xf>
    <xf numFmtId="2" fontId="23" fillId="4" borderId="9" xfId="0" applyNumberFormat="1" applyFont="1" applyFill="1" applyBorder="1" applyAlignment="1" applyProtection="1">
      <alignment horizontal="center" vertical="center"/>
      <protection hidden="1"/>
    </xf>
  </cellXfs>
  <cellStyles count="4">
    <cellStyle name="Millares" xfId="1" builtinId="3"/>
    <cellStyle name="Normal" xfId="0" builtinId="0"/>
    <cellStyle name="Normal_TESBD" xfId="2"/>
    <cellStyle name="Porcentaje" xfId="3" builtinId="5"/>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183173</xdr:colOff>
      <xdr:row>12</xdr:row>
      <xdr:rowOff>124558</xdr:rowOff>
    </xdr:from>
    <xdr:to>
      <xdr:col>9</xdr:col>
      <xdr:colOff>439616</xdr:colOff>
      <xdr:row>12</xdr:row>
      <xdr:rowOff>212481</xdr:rowOff>
    </xdr:to>
    <xdr:sp macro="" textlink="">
      <xdr:nvSpPr>
        <xdr:cNvPr id="2" name="Flecha izquierda 1"/>
        <xdr:cNvSpPr/>
      </xdr:nvSpPr>
      <xdr:spPr bwMode="auto">
        <a:xfrm>
          <a:off x="4374173" y="952500"/>
          <a:ext cx="256443" cy="8792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AR" sz="1100"/>
        </a:p>
      </xdr:txBody>
    </xdr:sp>
    <xdr:clientData/>
  </xdr:twoCellAnchor>
  <xdr:twoCellAnchor>
    <xdr:from>
      <xdr:col>9</xdr:col>
      <xdr:colOff>183174</xdr:colOff>
      <xdr:row>13</xdr:row>
      <xdr:rowOff>95250</xdr:rowOff>
    </xdr:from>
    <xdr:to>
      <xdr:col>9</xdr:col>
      <xdr:colOff>439617</xdr:colOff>
      <xdr:row>13</xdr:row>
      <xdr:rowOff>183173</xdr:rowOff>
    </xdr:to>
    <xdr:sp macro="" textlink="">
      <xdr:nvSpPr>
        <xdr:cNvPr id="6" name="Flecha izquierda 5"/>
        <xdr:cNvSpPr/>
      </xdr:nvSpPr>
      <xdr:spPr bwMode="auto">
        <a:xfrm>
          <a:off x="4374174" y="1201615"/>
          <a:ext cx="256443" cy="87923"/>
        </a:xfrm>
        <a:prstGeom prst="lef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AR" sz="1100"/>
        </a:p>
      </xdr:txBody>
    </xdr:sp>
    <xdr:clientData/>
  </xdr:twoCellAnchor>
  <xdr:twoCellAnchor editAs="oneCell">
    <xdr:from>
      <xdr:col>6</xdr:col>
      <xdr:colOff>542926</xdr:colOff>
      <xdr:row>2</xdr:row>
      <xdr:rowOff>19050</xdr:rowOff>
    </xdr:from>
    <xdr:to>
      <xdr:col>9</xdr:col>
      <xdr:colOff>66676</xdr:colOff>
      <xdr:row>3</xdr:row>
      <xdr:rowOff>161925</xdr:rowOff>
    </xdr:to>
    <xdr:pic>
      <xdr:nvPicPr>
        <xdr:cNvPr id="7" name="6 Imagen" descr="logo web"/>
        <xdr:cNvPicPr/>
      </xdr:nvPicPr>
      <xdr:blipFill>
        <a:blip xmlns:r="http://schemas.openxmlformats.org/officeDocument/2006/relationships" r:embed="rId1" cstate="print"/>
        <a:srcRect/>
        <a:stretch>
          <a:fillRect/>
        </a:stretch>
      </xdr:blipFill>
      <xdr:spPr bwMode="auto">
        <a:xfrm>
          <a:off x="2962276" y="323850"/>
          <a:ext cx="1714500" cy="295275"/>
        </a:xfrm>
        <a:prstGeom prst="rect">
          <a:avLst/>
        </a:prstGeom>
        <a:noFill/>
        <a:ln w="9525">
          <a:noFill/>
          <a:miter lim="800000"/>
          <a:headEnd/>
          <a:tailEnd/>
        </a:ln>
      </xdr:spPr>
    </xdr:pic>
    <xdr:clientData/>
  </xdr:twoCellAnchor>
  <xdr:twoCellAnchor editAs="oneCell">
    <xdr:from>
      <xdr:col>3</xdr:col>
      <xdr:colOff>790575</xdr:colOff>
      <xdr:row>1</xdr:row>
      <xdr:rowOff>19050</xdr:rowOff>
    </xdr:from>
    <xdr:to>
      <xdr:col>4</xdr:col>
      <xdr:colOff>245110</xdr:colOff>
      <xdr:row>4</xdr:row>
      <xdr:rowOff>128270</xdr:rowOff>
    </xdr:to>
    <xdr:pic>
      <xdr:nvPicPr>
        <xdr:cNvPr id="9" name="Imagen 8"/>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0" y="171450"/>
          <a:ext cx="730885" cy="614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D3:AO99"/>
  <sheetViews>
    <sheetView showGridLines="0" tabSelected="1" topLeftCell="A4" workbookViewId="0">
      <selection activeCell="M29" sqref="M29"/>
    </sheetView>
  </sheetViews>
  <sheetFormatPr baseColWidth="10" defaultColWidth="10.85546875" defaultRowHeight="12"/>
  <cols>
    <col min="1" max="2" width="10.85546875" style="1"/>
    <col min="3" max="3" width="2.42578125" style="1" customWidth="1"/>
    <col min="4" max="4" width="19.140625" style="1" customWidth="1"/>
    <col min="5" max="5" width="9.42578125" style="1" customWidth="1"/>
    <col min="6" max="6" width="12.28515625" style="37" customWidth="1"/>
    <col min="7" max="7" width="10.7109375" style="37" bestFit="1" customWidth="1"/>
    <col min="8" max="8" width="10.85546875" style="39" customWidth="1"/>
    <col min="9" max="9" width="11.28515625" style="38" customWidth="1"/>
    <col min="10" max="10" width="9" style="1" bestFit="1" customWidth="1"/>
    <col min="11" max="11" width="10.28515625" style="1" customWidth="1"/>
    <col min="12" max="12" width="2" style="7" customWidth="1"/>
    <col min="13" max="13" width="11.28515625" style="6" customWidth="1"/>
    <col min="14" max="15" width="10.85546875" style="6" customWidth="1"/>
    <col min="16" max="16" width="2" style="7" customWidth="1"/>
    <col min="17" max="16384" width="10.85546875" style="1"/>
  </cols>
  <sheetData>
    <row r="3" spans="4:20">
      <c r="D3" s="54"/>
    </row>
    <row r="4" spans="4:20" ht="15.75">
      <c r="E4" s="119"/>
    </row>
    <row r="6" spans="4:20" ht="7.5" customHeight="1"/>
    <row r="7" spans="4:20" ht="12.75">
      <c r="D7" s="120" t="s">
        <v>26</v>
      </c>
      <c r="E7" s="121"/>
      <c r="F7" s="121"/>
      <c r="G7" s="120" t="s">
        <v>17</v>
      </c>
      <c r="H7" s="121"/>
      <c r="I7" s="121"/>
      <c r="J7" s="121"/>
      <c r="K7" s="74"/>
      <c r="L7" s="75"/>
      <c r="M7" s="76"/>
      <c r="N7" s="76"/>
      <c r="O7" s="76"/>
    </row>
    <row r="8" spans="4:20" ht="12.75">
      <c r="D8" s="122" t="s">
        <v>22</v>
      </c>
      <c r="E8" s="121"/>
      <c r="F8" s="121"/>
      <c r="G8" s="122" t="s">
        <v>16</v>
      </c>
      <c r="H8" s="121"/>
      <c r="I8" s="121"/>
      <c r="J8" s="121"/>
      <c r="K8" s="74"/>
      <c r="L8" s="75"/>
      <c r="M8" s="76"/>
      <c r="N8" s="76"/>
      <c r="O8" s="76"/>
    </row>
    <row r="9" spans="4:20" ht="12.75">
      <c r="D9" s="74"/>
      <c r="E9" s="74"/>
      <c r="F9" s="72"/>
      <c r="G9" s="72"/>
      <c r="H9" s="77"/>
      <c r="I9" s="73"/>
      <c r="J9" s="74"/>
      <c r="K9" s="74"/>
      <c r="L9" s="75"/>
      <c r="M9" s="76"/>
      <c r="N9" s="76"/>
      <c r="O9" s="76"/>
    </row>
    <row r="10" spans="4:20" s="2" customFormat="1" ht="21" customHeight="1">
      <c r="D10" s="123" t="s">
        <v>23</v>
      </c>
      <c r="E10" s="123"/>
      <c r="F10" s="123"/>
      <c r="G10" s="123"/>
      <c r="H10" s="123"/>
      <c r="I10" s="123"/>
      <c r="J10" s="123"/>
      <c r="K10" s="123"/>
      <c r="L10" s="78"/>
      <c r="M10" s="78"/>
      <c r="N10" s="78"/>
      <c r="O10" s="79"/>
      <c r="P10" s="3"/>
    </row>
    <row r="11" spans="4:20" s="2" customFormat="1" ht="20.25" customHeight="1">
      <c r="D11" s="78"/>
      <c r="E11" s="78"/>
      <c r="F11" s="78"/>
      <c r="G11" s="78"/>
      <c r="H11" s="78"/>
      <c r="I11" s="78"/>
      <c r="J11" s="78"/>
      <c r="K11" s="78"/>
      <c r="L11" s="78"/>
      <c r="M11" s="78"/>
      <c r="N11" s="78"/>
      <c r="O11" s="79"/>
      <c r="P11" s="3"/>
    </row>
    <row r="12" spans="4:20" s="2" customFormat="1" ht="21.75" customHeight="1">
      <c r="D12" s="80" t="s">
        <v>13</v>
      </c>
      <c r="E12" s="80"/>
      <c r="F12" s="80"/>
      <c r="G12" s="80"/>
      <c r="H12" s="80"/>
      <c r="I12" s="81">
        <v>100</v>
      </c>
      <c r="J12" s="82"/>
      <c r="K12" s="83"/>
      <c r="L12" s="56"/>
      <c r="M12" s="84"/>
      <c r="N12" s="84"/>
      <c r="O12" s="79"/>
      <c r="P12" s="5"/>
    </row>
    <row r="13" spans="4:20" s="2" customFormat="1" ht="21.75" customHeight="1">
      <c r="D13" s="57" t="s">
        <v>24</v>
      </c>
      <c r="E13" s="57"/>
      <c r="F13" s="57"/>
      <c r="G13" s="57"/>
      <c r="H13" s="57"/>
      <c r="I13" s="58">
        <v>0.38750000000000001</v>
      </c>
      <c r="J13" s="82"/>
      <c r="K13" s="59" t="s">
        <v>8</v>
      </c>
      <c r="L13" s="85"/>
      <c r="M13" s="80"/>
      <c r="N13" s="80"/>
      <c r="O13" s="79"/>
      <c r="P13" s="5"/>
    </row>
    <row r="14" spans="4:20" s="2" customFormat="1" ht="21.75" customHeight="1">
      <c r="D14" s="60" t="s">
        <v>25</v>
      </c>
      <c r="E14" s="60"/>
      <c r="F14" s="60"/>
      <c r="G14" s="60"/>
      <c r="H14" s="86"/>
      <c r="I14" s="61">
        <v>7.0000000000000007E-2</v>
      </c>
      <c r="J14" s="80"/>
      <c r="K14" s="59" t="s">
        <v>14</v>
      </c>
      <c r="L14" s="85"/>
      <c r="M14" s="80"/>
      <c r="N14" s="80"/>
      <c r="O14" s="79"/>
      <c r="P14" s="5"/>
      <c r="S14" s="55"/>
      <c r="T14" s="55"/>
    </row>
    <row r="15" spans="4:20" ht="21.75" customHeight="1">
      <c r="D15" s="62" t="s">
        <v>15</v>
      </c>
      <c r="E15" s="62"/>
      <c r="F15" s="62" t="s">
        <v>11</v>
      </c>
      <c r="G15" s="62"/>
      <c r="H15" s="87"/>
      <c r="I15" s="63">
        <f>+I13+cierre</f>
        <v>0.45750000000000002</v>
      </c>
      <c r="J15" s="88"/>
      <c r="K15" s="64"/>
      <c r="L15" s="89"/>
      <c r="M15" s="76"/>
      <c r="N15" s="74"/>
      <c r="O15" s="76"/>
      <c r="P15" s="4"/>
      <c r="S15" s="55"/>
      <c r="T15" s="55"/>
    </row>
    <row r="16" spans="4:20" ht="17.25" customHeight="1" thickBot="1">
      <c r="D16" s="90" t="s">
        <v>10</v>
      </c>
      <c r="E16" s="90"/>
      <c r="F16" s="90"/>
      <c r="G16" s="90"/>
      <c r="H16" s="90"/>
      <c r="I16" s="65">
        <v>42388</v>
      </c>
      <c r="J16" s="91"/>
      <c r="K16" s="64"/>
      <c r="L16" s="75"/>
      <c r="M16" s="92"/>
      <c r="N16" s="74"/>
      <c r="O16" s="93"/>
      <c r="S16" s="55"/>
      <c r="T16" s="10"/>
    </row>
    <row r="17" spans="4:41" ht="19.5" customHeight="1" thickBot="1">
      <c r="D17" s="66" t="s">
        <v>9</v>
      </c>
      <c r="E17" s="67"/>
      <c r="F17" s="67"/>
      <c r="G17" s="67"/>
      <c r="H17" s="94"/>
      <c r="I17" s="68">
        <f>XIRR(K22:K28,E22:E28)</f>
        <v>0.54231857657432581</v>
      </c>
      <c r="J17" s="95"/>
      <c r="K17" s="64"/>
      <c r="L17" s="96"/>
      <c r="M17" s="96"/>
      <c r="N17" s="96"/>
      <c r="O17" s="96"/>
      <c r="S17" s="55"/>
      <c r="T17" s="10"/>
    </row>
    <row r="18" spans="4:41" ht="18.75" customHeight="1" thickBot="1">
      <c r="D18" s="69" t="s">
        <v>21</v>
      </c>
      <c r="E18" s="70"/>
      <c r="F18" s="70"/>
      <c r="G18" s="70"/>
      <c r="H18" s="70"/>
      <c r="I18" s="71">
        <f>+DUR</f>
        <v>8.9995367759541498</v>
      </c>
      <c r="J18" s="74"/>
      <c r="K18" s="74"/>
      <c r="L18" s="75"/>
      <c r="M18" s="92"/>
      <c r="N18" s="74"/>
      <c r="O18" s="76"/>
      <c r="S18" s="55"/>
      <c r="T18" s="10"/>
    </row>
    <row r="19" spans="4:41" ht="9.75" customHeight="1">
      <c r="D19" s="97"/>
      <c r="E19" s="97"/>
      <c r="F19" s="98"/>
      <c r="G19" s="98"/>
      <c r="H19" s="99"/>
      <c r="I19" s="100"/>
      <c r="J19" s="101"/>
      <c r="K19" s="101"/>
      <c r="L19" s="90"/>
      <c r="M19" s="93"/>
      <c r="N19" s="93"/>
      <c r="O19" s="93"/>
      <c r="P19" s="11"/>
      <c r="S19" s="55"/>
      <c r="T19" s="10"/>
    </row>
    <row r="20" spans="4:41" s="19" customFormat="1" ht="18" customHeight="1">
      <c r="D20" s="131" t="s">
        <v>27</v>
      </c>
      <c r="E20" s="132"/>
      <c r="F20" s="133" t="s">
        <v>0</v>
      </c>
      <c r="G20" s="134" t="s">
        <v>12</v>
      </c>
      <c r="H20" s="135" t="s">
        <v>7</v>
      </c>
      <c r="I20" s="133" t="s">
        <v>20</v>
      </c>
      <c r="J20" s="133"/>
      <c r="K20" s="133"/>
      <c r="L20" s="136"/>
      <c r="M20" s="137" t="s">
        <v>4</v>
      </c>
      <c r="N20" s="138" t="s">
        <v>5</v>
      </c>
      <c r="O20" s="139" t="s">
        <v>6</v>
      </c>
      <c r="P20" s="13"/>
      <c r="Q20" s="14"/>
      <c r="R20" s="14"/>
      <c r="S20" s="55"/>
      <c r="T20" s="10"/>
      <c r="U20" s="15"/>
      <c r="V20" s="15"/>
      <c r="W20" s="16"/>
      <c r="X20" s="16"/>
      <c r="Y20" s="17"/>
      <c r="Z20" s="14"/>
      <c r="AA20" s="18"/>
      <c r="AB20" s="14"/>
    </row>
    <row r="21" spans="4:41" s="24" customFormat="1" ht="12.75">
      <c r="D21" s="131"/>
      <c r="E21" s="131"/>
      <c r="F21" s="133"/>
      <c r="G21" s="134"/>
      <c r="H21" s="135"/>
      <c r="I21" s="140" t="s">
        <v>1</v>
      </c>
      <c r="J21" s="141" t="s">
        <v>2</v>
      </c>
      <c r="K21" s="142" t="s">
        <v>3</v>
      </c>
      <c r="L21" s="142"/>
      <c r="M21" s="137"/>
      <c r="N21" s="138"/>
      <c r="O21" s="139"/>
      <c r="P21" s="20"/>
      <c r="Q21" s="9"/>
      <c r="R21" s="9"/>
      <c r="S21" s="55"/>
      <c r="T21" s="10"/>
      <c r="U21" s="21"/>
      <c r="V21" s="12"/>
      <c r="W21" s="12"/>
      <c r="X21" s="12"/>
      <c r="Y21" s="22"/>
      <c r="Z21" s="22"/>
      <c r="AA21" s="22"/>
      <c r="AB21" s="23"/>
    </row>
    <row r="22" spans="4:41" ht="12.75">
      <c r="D22" s="102">
        <v>42388</v>
      </c>
      <c r="E22" s="102">
        <f>D22</f>
        <v>42388</v>
      </c>
      <c r="F22" s="103"/>
      <c r="G22" s="104"/>
      <c r="H22" s="117">
        <f>+I12</f>
        <v>100</v>
      </c>
      <c r="I22" s="105"/>
      <c r="J22" s="106"/>
      <c r="K22" s="107">
        <f>-I12</f>
        <v>-100</v>
      </c>
      <c r="L22" s="108"/>
      <c r="M22" s="108"/>
      <c r="N22" s="108"/>
      <c r="O22" s="108"/>
      <c r="P22" s="25"/>
      <c r="Q22" s="29"/>
      <c r="R22" s="29"/>
      <c r="S22" s="55"/>
      <c r="T22" s="31"/>
      <c r="U22" s="30"/>
      <c r="V22" s="30"/>
      <c r="W22" s="30"/>
      <c r="X22" s="11"/>
      <c r="Y22" s="26"/>
      <c r="Z22" s="27"/>
      <c r="AA22" s="28"/>
      <c r="AB22" s="27"/>
      <c r="AC22" s="7"/>
      <c r="AD22" s="7"/>
      <c r="AE22" s="7"/>
      <c r="AF22" s="7"/>
      <c r="AG22" s="7"/>
      <c r="AH22" s="7"/>
      <c r="AI22" s="7"/>
      <c r="AJ22" s="7"/>
      <c r="AK22" s="7"/>
      <c r="AL22" s="7"/>
      <c r="AM22" s="7"/>
      <c r="AN22" s="7"/>
      <c r="AO22" s="7"/>
    </row>
    <row r="23" spans="4:41" ht="12.75">
      <c r="D23" s="109">
        <v>42479</v>
      </c>
      <c r="E23" s="102">
        <f t="shared" ref="E23:E28" si="0">D23</f>
        <v>42479</v>
      </c>
      <c r="F23" s="110">
        <f>(E23-$E$22)</f>
        <v>91</v>
      </c>
      <c r="G23" s="111">
        <f>+i</f>
        <v>0.45750000000000002</v>
      </c>
      <c r="H23" s="118">
        <f>+H22-I23</f>
        <v>83.34</v>
      </c>
      <c r="I23" s="112">
        <v>16.66</v>
      </c>
      <c r="J23" s="113">
        <f>ROUND(H22*G23*(E23-E22)/365, 2)</f>
        <v>11.41</v>
      </c>
      <c r="K23" s="114">
        <f>J23+I23</f>
        <v>28.07</v>
      </c>
      <c r="L23" s="108"/>
      <c r="M23" s="114">
        <f>K23/((1+T)^(F23/365))</f>
        <v>25.195778202663053</v>
      </c>
      <c r="N23" s="114">
        <f>M23/PAGO</f>
        <v>0.25195778247612088</v>
      </c>
      <c r="O23" s="114">
        <f>N23*F23</f>
        <v>22.928158205327001</v>
      </c>
      <c r="P23" s="25"/>
      <c r="Q23" s="32"/>
      <c r="R23" s="32"/>
      <c r="S23" s="55"/>
      <c r="T23" s="8"/>
      <c r="U23" s="12"/>
      <c r="V23" s="12"/>
      <c r="W23" s="12"/>
      <c r="X23" s="9"/>
      <c r="Y23" s="34"/>
      <c r="Z23" s="35"/>
      <c r="AA23" s="36"/>
      <c r="AB23" s="35"/>
    </row>
    <row r="24" spans="4:41" ht="12.75">
      <c r="D24" s="102">
        <v>42570</v>
      </c>
      <c r="E24" s="102">
        <f t="shared" si="0"/>
        <v>42570</v>
      </c>
      <c r="F24" s="110">
        <f t="shared" ref="F24:F28" si="1">(E24-$E$22)</f>
        <v>182</v>
      </c>
      <c r="G24" s="111">
        <f t="shared" ref="G24:G28" si="2">i</f>
        <v>0.45750000000000002</v>
      </c>
      <c r="H24" s="118">
        <f t="shared" ref="H24:H28" si="3">+H23-I24</f>
        <v>66.680000000000007</v>
      </c>
      <c r="I24" s="112">
        <v>16.66</v>
      </c>
      <c r="J24" s="113">
        <f t="shared" ref="J24:J28" si="4">ROUND(H23*G24*(E24-E23)/365, 2)</f>
        <v>9.51</v>
      </c>
      <c r="K24" s="114">
        <f t="shared" ref="K24:K28" si="5">J24+I24</f>
        <v>26.17</v>
      </c>
      <c r="L24" s="108"/>
      <c r="M24" s="114">
        <f>K24/((1+T)^(F24/365))</f>
        <v>21.085041037353914</v>
      </c>
      <c r="N24" s="114">
        <f t="shared" ref="N24:N28" si="6">M24/PAGO</f>
        <v>0.21085041074969432</v>
      </c>
      <c r="O24" s="114">
        <f>N24*F24</f>
        <v>38.374774756444367</v>
      </c>
      <c r="P24" s="25"/>
      <c r="Q24" s="47"/>
      <c r="R24" s="32"/>
      <c r="S24" s="55"/>
      <c r="T24" s="8"/>
      <c r="U24" s="12"/>
      <c r="V24" s="12"/>
      <c r="W24" s="12"/>
      <c r="X24" s="9"/>
      <c r="Y24" s="34"/>
      <c r="Z24" s="35"/>
      <c r="AA24" s="36"/>
      <c r="AB24" s="35"/>
    </row>
    <row r="25" spans="4:41" ht="12.75">
      <c r="D25" s="102">
        <v>42662</v>
      </c>
      <c r="E25" s="102">
        <f t="shared" si="0"/>
        <v>42662</v>
      </c>
      <c r="F25" s="110">
        <f t="shared" si="1"/>
        <v>274</v>
      </c>
      <c r="G25" s="111">
        <f t="shared" si="2"/>
        <v>0.45750000000000002</v>
      </c>
      <c r="H25" s="118">
        <f t="shared" si="3"/>
        <v>50.010000000000005</v>
      </c>
      <c r="I25" s="112">
        <v>16.670000000000002</v>
      </c>
      <c r="J25" s="113">
        <f t="shared" si="4"/>
        <v>7.69</v>
      </c>
      <c r="K25" s="114">
        <f t="shared" si="5"/>
        <v>24.360000000000003</v>
      </c>
      <c r="L25" s="108"/>
      <c r="M25" s="114">
        <f>K25/((1+T)^(F25/365))</f>
        <v>17.59615708882156</v>
      </c>
      <c r="N25" s="114">
        <f t="shared" si="6"/>
        <v>0.17596157120212941</v>
      </c>
      <c r="O25" s="114">
        <f>N25*F25</f>
        <v>48.213470509383455</v>
      </c>
      <c r="P25" s="25"/>
      <c r="Q25" s="47"/>
      <c r="R25" s="32"/>
      <c r="S25" s="55"/>
      <c r="T25" s="8"/>
      <c r="U25" s="12"/>
      <c r="V25" s="12"/>
      <c r="W25" s="12"/>
      <c r="X25" s="9"/>
      <c r="Y25" s="34"/>
      <c r="Z25" s="35"/>
      <c r="AA25" s="36"/>
      <c r="AB25" s="35"/>
    </row>
    <row r="26" spans="4:41" ht="12.75">
      <c r="D26" s="109">
        <v>42754</v>
      </c>
      <c r="E26" s="102">
        <f t="shared" si="0"/>
        <v>42754</v>
      </c>
      <c r="F26" s="110">
        <f t="shared" si="1"/>
        <v>366</v>
      </c>
      <c r="G26" s="111">
        <f t="shared" si="2"/>
        <v>0.45750000000000002</v>
      </c>
      <c r="H26" s="118">
        <f t="shared" si="3"/>
        <v>33.340000000000003</v>
      </c>
      <c r="I26" s="112">
        <v>16.670000000000002</v>
      </c>
      <c r="J26" s="113">
        <f t="shared" si="4"/>
        <v>5.77</v>
      </c>
      <c r="K26" s="114">
        <f>J26+I26</f>
        <v>22.44</v>
      </c>
      <c r="L26" s="108"/>
      <c r="M26" s="114">
        <f>K26/((1+T)^(F26/365))</f>
        <v>14.532261950806397</v>
      </c>
      <c r="N26" s="114">
        <f t="shared" si="6"/>
        <v>0.1453226197673182</v>
      </c>
      <c r="O26" s="114">
        <f>N26*F26</f>
        <v>53.188078834838457</v>
      </c>
      <c r="P26" s="25"/>
      <c r="Q26" s="47"/>
      <c r="R26" s="32"/>
      <c r="S26" s="55"/>
      <c r="T26" s="8"/>
      <c r="U26" s="12"/>
      <c r="V26" s="12"/>
      <c r="W26" s="12"/>
      <c r="X26" s="9"/>
      <c r="Y26" s="34"/>
      <c r="Z26" s="35"/>
      <c r="AA26" s="36"/>
      <c r="AB26" s="35"/>
    </row>
    <row r="27" spans="4:41" ht="12.75">
      <c r="D27" s="102">
        <v>42844</v>
      </c>
      <c r="E27" s="102">
        <f t="shared" si="0"/>
        <v>42844</v>
      </c>
      <c r="F27" s="110">
        <f t="shared" si="1"/>
        <v>456</v>
      </c>
      <c r="G27" s="111">
        <f t="shared" si="2"/>
        <v>0.45750000000000002</v>
      </c>
      <c r="H27" s="118">
        <f t="shared" si="3"/>
        <v>16.670000000000002</v>
      </c>
      <c r="I27" s="112">
        <v>16.670000000000002</v>
      </c>
      <c r="J27" s="113">
        <f t="shared" si="4"/>
        <v>3.76</v>
      </c>
      <c r="K27" s="114">
        <f t="shared" si="5"/>
        <v>20.43</v>
      </c>
      <c r="L27" s="108"/>
      <c r="M27" s="114">
        <f>K27/((1+T)^(F27/365))</f>
        <v>11.889939399184044</v>
      </c>
      <c r="N27" s="114">
        <f t="shared" si="6"/>
        <v>0.11889939420395586</v>
      </c>
      <c r="O27" s="114">
        <f>N27*F27</f>
        <v>54.218123757003873</v>
      </c>
      <c r="P27" s="25"/>
      <c r="Q27" s="47"/>
      <c r="R27" s="32"/>
      <c r="S27" s="55"/>
      <c r="T27" s="8"/>
      <c r="U27" s="12"/>
      <c r="V27" s="12"/>
      <c r="W27" s="12"/>
      <c r="X27" s="9"/>
      <c r="Y27" s="34"/>
      <c r="Z27" s="35"/>
      <c r="AA27" s="36"/>
      <c r="AB27" s="35"/>
    </row>
    <row r="28" spans="4:41" ht="12.75">
      <c r="D28" s="102">
        <v>42935</v>
      </c>
      <c r="E28" s="102">
        <f t="shared" si="0"/>
        <v>42935</v>
      </c>
      <c r="F28" s="110">
        <f t="shared" si="1"/>
        <v>547</v>
      </c>
      <c r="G28" s="111">
        <f t="shared" si="2"/>
        <v>0.45750000000000002</v>
      </c>
      <c r="H28" s="118">
        <f t="shared" si="3"/>
        <v>0</v>
      </c>
      <c r="I28" s="112">
        <v>16.670000000000002</v>
      </c>
      <c r="J28" s="113">
        <f t="shared" si="4"/>
        <v>1.9</v>
      </c>
      <c r="K28" s="114">
        <f t="shared" si="5"/>
        <v>18.57</v>
      </c>
      <c r="L28" s="108"/>
      <c r="M28" s="114">
        <f>K28/((1+T)^(F28/365))</f>
        <v>9.700822142771953</v>
      </c>
      <c r="N28" s="114">
        <f t="shared" si="6"/>
        <v>9.7008221600781305E-2</v>
      </c>
      <c r="O28" s="114">
        <f>N28*F28</f>
        <v>53.063497215627372</v>
      </c>
      <c r="P28" s="25"/>
      <c r="Q28" s="47"/>
      <c r="R28" s="32"/>
      <c r="S28" s="33"/>
      <c r="T28" s="8"/>
      <c r="U28" s="12"/>
      <c r="V28" s="12"/>
      <c r="W28" s="12"/>
      <c r="X28" s="9"/>
      <c r="Y28" s="34"/>
      <c r="Z28" s="35"/>
      <c r="AA28" s="36"/>
      <c r="AB28" s="35"/>
    </row>
    <row r="29" spans="4:41" ht="13.5" thickBot="1">
      <c r="D29" s="115"/>
      <c r="E29" s="115"/>
      <c r="F29" s="72"/>
      <c r="G29" s="72"/>
      <c r="H29" s="77"/>
      <c r="I29" s="125">
        <f>SUM(I23:I28)</f>
        <v>100</v>
      </c>
      <c r="J29" s="126">
        <f>SUM(J23:J28)</f>
        <v>40.04</v>
      </c>
      <c r="K29" s="127">
        <f>SUM(K23:K28)</f>
        <v>140.04</v>
      </c>
      <c r="L29" s="128"/>
      <c r="M29" s="129">
        <f>SUM(M23:M28)</f>
        <v>99.999999821600923</v>
      </c>
      <c r="N29" s="130">
        <f>SUM(N23:N28)</f>
        <v>1</v>
      </c>
      <c r="O29" s="116">
        <f>SUM(O23:O28)/30</f>
        <v>8.9995367759541498</v>
      </c>
      <c r="P29" s="40"/>
    </row>
    <row r="31" spans="4:41" ht="12.75" customHeight="1"/>
    <row r="32" spans="4:41" ht="12.75" customHeight="1"/>
    <row r="33" spans="4:16" ht="12.75" customHeight="1">
      <c r="D33" s="124" t="s">
        <v>18</v>
      </c>
      <c r="E33" s="124"/>
      <c r="F33" s="124"/>
      <c r="G33" s="124"/>
      <c r="H33" s="124"/>
      <c r="I33" s="124"/>
      <c r="J33" s="124"/>
      <c r="K33" s="124"/>
      <c r="L33" s="124"/>
      <c r="M33" s="124"/>
      <c r="N33" s="124"/>
      <c r="O33" s="124"/>
    </row>
    <row r="34" spans="4:16" s="41" customFormat="1" ht="12.75" customHeight="1">
      <c r="D34" s="124"/>
      <c r="E34" s="124"/>
      <c r="F34" s="124"/>
      <c r="G34" s="124"/>
      <c r="H34" s="124"/>
      <c r="I34" s="124"/>
      <c r="J34" s="124"/>
      <c r="K34" s="124"/>
      <c r="L34" s="124"/>
      <c r="M34" s="124"/>
      <c r="N34" s="124"/>
      <c r="O34" s="124"/>
      <c r="P34" s="45"/>
    </row>
    <row r="35" spans="4:16" s="41" customFormat="1" ht="12.75" customHeight="1">
      <c r="D35" s="124"/>
      <c r="E35" s="124"/>
      <c r="F35" s="124"/>
      <c r="G35" s="124"/>
      <c r="H35" s="124"/>
      <c r="I35" s="124"/>
      <c r="J35" s="124"/>
      <c r="K35" s="124"/>
      <c r="L35" s="124"/>
      <c r="M35" s="124"/>
      <c r="N35" s="124"/>
      <c r="O35" s="124"/>
      <c r="P35" s="45"/>
    </row>
    <row r="36" spans="4:16" s="41" customFormat="1" ht="11.25">
      <c r="D36" s="124"/>
      <c r="E36" s="124"/>
      <c r="F36" s="124"/>
      <c r="G36" s="124"/>
      <c r="H36" s="124"/>
      <c r="I36" s="124"/>
      <c r="J36" s="124"/>
      <c r="K36" s="124"/>
      <c r="L36" s="124"/>
      <c r="M36" s="124"/>
      <c r="N36" s="124"/>
      <c r="O36" s="124"/>
      <c r="P36" s="45"/>
    </row>
    <row r="37" spans="4:16" s="41" customFormat="1" ht="11.25">
      <c r="D37" s="124"/>
      <c r="E37" s="124"/>
      <c r="F37" s="124"/>
      <c r="G37" s="124"/>
      <c r="H37" s="124"/>
      <c r="I37" s="124"/>
      <c r="J37" s="124"/>
      <c r="K37" s="124"/>
      <c r="L37" s="124"/>
      <c r="M37" s="124"/>
      <c r="N37" s="124"/>
      <c r="O37" s="124"/>
      <c r="P37" s="45"/>
    </row>
    <row r="38" spans="4:16" s="41" customFormat="1" ht="12.75">
      <c r="D38" s="74" t="s">
        <v>19</v>
      </c>
      <c r="F38" s="38"/>
      <c r="H38" s="43"/>
      <c r="I38" s="44"/>
      <c r="J38" s="48"/>
      <c r="K38" s="49"/>
      <c r="L38" s="45"/>
      <c r="M38" s="46"/>
      <c r="N38" s="46"/>
      <c r="O38" s="46"/>
      <c r="P38" s="45"/>
    </row>
    <row r="39" spans="4:16" s="41" customFormat="1" ht="11.25">
      <c r="F39" s="42"/>
      <c r="G39" s="42"/>
      <c r="H39" s="43"/>
      <c r="I39" s="44"/>
      <c r="J39" s="48"/>
      <c r="K39" s="49"/>
      <c r="L39" s="45"/>
      <c r="M39" s="46"/>
      <c r="N39" s="46"/>
      <c r="O39" s="46"/>
      <c r="P39" s="45"/>
    </row>
    <row r="40" spans="4:16">
      <c r="D40" s="41"/>
      <c r="E40" s="41"/>
      <c r="F40" s="42"/>
      <c r="G40" s="42"/>
      <c r="H40" s="43"/>
      <c r="I40" s="44"/>
      <c r="J40" s="50"/>
      <c r="K40" s="49"/>
      <c r="L40" s="45"/>
    </row>
    <row r="41" spans="4:16">
      <c r="D41" s="41"/>
      <c r="E41" s="41"/>
      <c r="F41" s="42"/>
      <c r="G41" s="42"/>
      <c r="J41" s="51"/>
      <c r="K41" s="49"/>
    </row>
    <row r="47" spans="4:16">
      <c r="J47" s="52"/>
      <c r="K47" s="53"/>
    </row>
    <row r="48" spans="4:16">
      <c r="J48" s="52"/>
      <c r="K48" s="53"/>
    </row>
    <row r="49" spans="10:11">
      <c r="J49" s="52"/>
      <c r="K49" s="53"/>
    </row>
    <row r="50" spans="10:11">
      <c r="J50" s="52"/>
      <c r="K50" s="53"/>
    </row>
    <row r="51" spans="10:11">
      <c r="J51" s="52"/>
      <c r="K51" s="53"/>
    </row>
    <row r="52" spans="10:11">
      <c r="J52" s="52"/>
      <c r="K52" s="53"/>
    </row>
    <row r="53" spans="10:11">
      <c r="J53" s="52"/>
      <c r="K53" s="53"/>
    </row>
    <row r="54" spans="10:11">
      <c r="J54" s="52"/>
      <c r="K54" s="53"/>
    </row>
    <row r="55" spans="10:11">
      <c r="J55" s="52"/>
      <c r="K55" s="53"/>
    </row>
    <row r="56" spans="10:11">
      <c r="J56" s="52"/>
      <c r="K56" s="53"/>
    </row>
    <row r="57" spans="10:11">
      <c r="J57" s="52"/>
      <c r="K57" s="53"/>
    </row>
    <row r="58" spans="10:11">
      <c r="J58" s="52"/>
      <c r="K58" s="53"/>
    </row>
    <row r="59" spans="10:11">
      <c r="J59" s="52"/>
      <c r="K59" s="53"/>
    </row>
    <row r="60" spans="10:11">
      <c r="J60" s="52"/>
      <c r="K60" s="53"/>
    </row>
    <row r="61" spans="10:11">
      <c r="J61" s="52"/>
      <c r="K61" s="53"/>
    </row>
    <row r="62" spans="10:11">
      <c r="J62" s="52"/>
      <c r="K62" s="53"/>
    </row>
    <row r="63" spans="10:11">
      <c r="J63" s="52"/>
      <c r="K63" s="53"/>
    </row>
    <row r="64" spans="10:11">
      <c r="J64" s="52"/>
      <c r="K64" s="53"/>
    </row>
    <row r="65" spans="10:11">
      <c r="J65" s="52"/>
      <c r="K65" s="53"/>
    </row>
    <row r="66" spans="10:11">
      <c r="J66" s="52"/>
      <c r="K66" s="53"/>
    </row>
    <row r="67" spans="10:11">
      <c r="J67" s="52"/>
      <c r="K67" s="53"/>
    </row>
    <row r="68" spans="10:11">
      <c r="J68" s="52"/>
      <c r="K68" s="53"/>
    </row>
    <row r="69" spans="10:11">
      <c r="J69" s="52"/>
      <c r="K69" s="53"/>
    </row>
    <row r="70" spans="10:11">
      <c r="J70" s="52"/>
      <c r="K70" s="53"/>
    </row>
    <row r="71" spans="10:11">
      <c r="J71" s="52"/>
      <c r="K71" s="53"/>
    </row>
    <row r="72" spans="10:11">
      <c r="J72" s="52"/>
      <c r="K72" s="53"/>
    </row>
    <row r="73" spans="10:11">
      <c r="J73" s="52"/>
      <c r="K73" s="53"/>
    </row>
    <row r="74" spans="10:11">
      <c r="J74" s="52"/>
      <c r="K74" s="53"/>
    </row>
    <row r="75" spans="10:11">
      <c r="J75" s="52"/>
      <c r="K75" s="53"/>
    </row>
    <row r="76" spans="10:11">
      <c r="J76" s="52"/>
      <c r="K76" s="53"/>
    </row>
    <row r="77" spans="10:11">
      <c r="J77" s="52"/>
      <c r="K77" s="53"/>
    </row>
    <row r="78" spans="10:11">
      <c r="J78" s="52"/>
      <c r="K78" s="53"/>
    </row>
    <row r="79" spans="10:11">
      <c r="J79" s="52"/>
      <c r="K79" s="53"/>
    </row>
    <row r="80" spans="10:11">
      <c r="J80" s="52"/>
      <c r="K80" s="53"/>
    </row>
    <row r="81" spans="10:11">
      <c r="J81" s="52"/>
      <c r="K81" s="53"/>
    </row>
    <row r="82" spans="10:11">
      <c r="J82" s="52"/>
      <c r="K82" s="53"/>
    </row>
    <row r="83" spans="10:11">
      <c r="J83" s="52"/>
      <c r="K83" s="53"/>
    </row>
    <row r="84" spans="10:11">
      <c r="J84" s="52"/>
      <c r="K84" s="53"/>
    </row>
    <row r="85" spans="10:11">
      <c r="J85" s="52"/>
      <c r="K85" s="53"/>
    </row>
    <row r="86" spans="10:11">
      <c r="J86" s="52"/>
      <c r="K86" s="53"/>
    </row>
    <row r="87" spans="10:11">
      <c r="J87" s="52"/>
      <c r="K87" s="53"/>
    </row>
    <row r="88" spans="10:11">
      <c r="J88" s="52"/>
      <c r="K88" s="53"/>
    </row>
    <row r="89" spans="10:11">
      <c r="J89" s="52"/>
      <c r="K89" s="53"/>
    </row>
    <row r="90" spans="10:11">
      <c r="J90" s="52"/>
      <c r="K90" s="53"/>
    </row>
    <row r="91" spans="10:11">
      <c r="J91" s="52"/>
      <c r="K91" s="53"/>
    </row>
    <row r="92" spans="10:11">
      <c r="J92" s="52"/>
      <c r="K92" s="53"/>
    </row>
    <row r="93" spans="10:11">
      <c r="J93" s="52"/>
      <c r="K93" s="53"/>
    </row>
    <row r="94" spans="10:11">
      <c r="J94" s="52"/>
      <c r="K94" s="53"/>
    </row>
    <row r="95" spans="10:11">
      <c r="J95" s="52"/>
      <c r="K95" s="53"/>
    </row>
    <row r="96" spans="10:11">
      <c r="J96" s="52"/>
      <c r="K96" s="53"/>
    </row>
    <row r="97" spans="10:11">
      <c r="J97" s="52"/>
      <c r="K97" s="53"/>
    </row>
    <row r="98" spans="10:11">
      <c r="J98" s="52"/>
      <c r="K98" s="53"/>
    </row>
    <row r="99" spans="10:11">
      <c r="J99" s="52"/>
      <c r="K99" s="53"/>
    </row>
  </sheetData>
  <protectedRanges>
    <protectedRange sqref="I13:I14" name="Rango1"/>
  </protectedRanges>
  <mergeCells count="15">
    <mergeCell ref="D33:O37"/>
    <mergeCell ref="D20:D21"/>
    <mergeCell ref="N20:N21"/>
    <mergeCell ref="H20:H21"/>
    <mergeCell ref="F20:F21"/>
    <mergeCell ref="I20:K20"/>
    <mergeCell ref="G20:G21"/>
    <mergeCell ref="O20:O21"/>
    <mergeCell ref="M20:M21"/>
    <mergeCell ref="D7:F7"/>
    <mergeCell ref="D8:F8"/>
    <mergeCell ref="G7:J7"/>
    <mergeCell ref="G8:J8"/>
    <mergeCell ref="E20:E21"/>
    <mergeCell ref="D10:K10"/>
  </mergeCells>
  <phoneticPr fontId="8" type="noConversion"/>
  <conditionalFormatting sqref="I23:I28">
    <cfRule type="cellIs" dxfId="1" priority="4" stopIfTrue="1" operator="equal">
      <formula>0</formula>
    </cfRule>
  </conditionalFormatting>
  <conditionalFormatting sqref="I17:I18 M23:O29">
    <cfRule type="expression" dxfId="0" priority="14" stopIfTrue="1">
      <formula>$I$14=""</formula>
    </cfRule>
  </conditionalFormatting>
  <printOptions horizontalCentered="1" gridLinesSet="0"/>
  <pageMargins left="0.31" right="0.26" top="0.33" bottom="0.98425196850393704" header="0.3" footer="0.5"/>
  <pageSetup scale="95" orientation="landscape" horizontalDpi="4294967293" verticalDpi="4294967293" r:id="rId1"/>
  <headerFooter alignWithMargins="0"/>
  <ignoredErrors>
    <ignoredError sqref="O24 O25 O26 O27 O2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ON BANDEX</vt:lpstr>
      <vt:lpstr>Hoja1</vt:lpstr>
      <vt:lpstr>'ON BANDEX'!amortizaciones</vt:lpstr>
      <vt:lpstr>'ON BANDEX'!Área_de_impresión</vt:lpstr>
      <vt:lpstr>'ON BANDEX'!cierre</vt:lpstr>
      <vt:lpstr>'ON BANDEX'!Criterios</vt:lpstr>
      <vt:lpstr>'ON BANDEX'!dias</vt:lpstr>
      <vt:lpstr>'ON BANDEX'!DUR</vt:lpstr>
      <vt:lpstr>'ON BANDEX'!Fechas</vt:lpstr>
      <vt:lpstr>Fechas</vt:lpstr>
      <vt:lpstr>'ON BANDEX'!Flow</vt:lpstr>
      <vt:lpstr>Flow</vt:lpstr>
      <vt:lpstr>'ON BANDEX'!i</vt:lpstr>
      <vt:lpstr>'ON BANDEX'!MERCADO</vt:lpstr>
      <vt:lpstr>'ON BANDEX'!PAGO</vt:lpstr>
      <vt:lpstr>'ON BANDEX'!PerFechaActual</vt:lpstr>
      <vt:lpstr>'ON BANDEX'!PerFechas</vt:lpstr>
      <vt:lpstr>'ON BANDEX'!RDM</vt:lpstr>
      <vt:lpstr>'ON BANDEX'!rentas</vt:lpstr>
      <vt:lpstr>'ON BANDEX'!T</vt:lpstr>
    </vt:vector>
  </TitlesOfParts>
  <Company>Mercado de Valores de Buenos Aires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IAMC</dc:creator>
  <cp:lastModifiedBy>Dolores Duncan</cp:lastModifiedBy>
  <cp:lastPrinted>2018-10-16T14:19:05Z</cp:lastPrinted>
  <dcterms:created xsi:type="dcterms:W3CDTF">2007-01-18T21:19:46Z</dcterms:created>
  <dcterms:modified xsi:type="dcterms:W3CDTF">2020-01-08T15:32:12Z</dcterms:modified>
</cp:coreProperties>
</file>